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Summary" sheetId="2" state="visible" r:id="rId2"/>
    <sheet name="Fees" sheetId="3" state="visible" r:id="rId3"/>
  </sheets>
  <definedNames>
    <definedName name="_xlnm._FilterDatabase" localSheetId="0" hidden="1">'Inventory'!$A$4:$X$1004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mmm d, yyyy"/>
    <numFmt numFmtId="166" formatCode="$#,##0.00;($#,##0.00);&quot;-&quot;"/>
    <numFmt numFmtId="167" formatCode="0.0%;(0.0%);&quot;-&quot;"/>
    <numFmt numFmtId="168" formatCode="0.0%"/>
    <numFmt numFmtId="169" formatCode="$#,##0.00;;&quot;-&quot;"/>
  </numFmts>
  <fonts count="7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color rgb="00555555"/>
      <sz val="9"/>
    </font>
    <font>
      <name val="Arial"/>
      <b val="1"/>
      <color rgb="00FFFFFF"/>
      <sz val="10"/>
    </font>
    <font>
      <name val="Arial"/>
      <color rgb="000000FF"/>
      <sz val="10"/>
    </font>
    <font>
      <name val="Arial"/>
      <sz val="10"/>
    </font>
    <font>
      <name val="Arial"/>
      <b val="1"/>
      <sz val="10"/>
    </font>
  </fonts>
  <fills count="5">
    <fill>
      <patternFill/>
    </fill>
    <fill>
      <patternFill patternType="gray125"/>
    </fill>
    <fill>
      <patternFill patternType="solid">
        <fgColor rgb="005B4BD6"/>
      </patternFill>
    </fill>
    <fill>
      <patternFill patternType="solid">
        <fgColor rgb="00FFF7D6"/>
      </patternFill>
    </fill>
    <fill>
      <patternFill patternType="solid">
        <fgColor rgb="00F1F0FB"/>
      </patternFill>
    </fill>
  </fills>
  <borders count="2">
    <border>
      <left/>
      <right/>
      <top/>
      <bottom/>
      <diagonal/>
    </border>
    <border>
      <bottom style="thin">
        <color rgb="00DDDDDD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3" borderId="1" pivotButton="0" quotePrefix="0" xfId="0"/>
    <xf numFmtId="165" fontId="4" fillId="3" borderId="1" pivotButton="0" quotePrefix="0" xfId="0"/>
    <xf numFmtId="166" fontId="4" fillId="3" borderId="1" pivotButton="0" quotePrefix="0" xfId="0"/>
    <xf numFmtId="166" fontId="5" fillId="4" borderId="1" pivotButton="0" quotePrefix="0" xfId="0"/>
    <xf numFmtId="167" fontId="5" fillId="4" borderId="1" pivotButton="0" quotePrefix="0" xfId="0"/>
    <xf numFmtId="1" fontId="5" fillId="4" borderId="1" pivotButton="0" quotePrefix="0" xfId="0"/>
    <xf numFmtId="0" fontId="6" fillId="0" borderId="0" pivotButton="0" quotePrefix="0" xfId="0"/>
    <xf numFmtId="1" fontId="5" fillId="0" borderId="0" pivotButton="0" quotePrefix="0" xfId="0"/>
    <xf numFmtId="166" fontId="5" fillId="0" borderId="0" pivotButton="0" quotePrefix="0" xfId="0"/>
    <xf numFmtId="167" fontId="5" fillId="0" borderId="0" pivotButton="0" quotePrefix="0" xfId="0"/>
    <xf numFmtId="0" fontId="3" fillId="2" borderId="0" pivotButton="0" quotePrefix="0" xfId="0"/>
    <xf numFmtId="0" fontId="5" fillId="0" borderId="0" pivotButton="0" quotePrefix="0" xfId="0"/>
    <xf numFmtId="1" fontId="4" fillId="3" borderId="0" pivotButton="0" quotePrefix="0" xfId="0"/>
    <xf numFmtId="1" fontId="6" fillId="0" borderId="0" pivotButton="0" quotePrefix="0" xfId="0"/>
    <xf numFmtId="166" fontId="6" fillId="0" borderId="0" pivotButton="0" quotePrefix="0" xfId="0"/>
    <xf numFmtId="0" fontId="5" fillId="0" borderId="1" pivotButton="0" quotePrefix="0" xfId="0"/>
    <xf numFmtId="168" fontId="4" fillId="3" borderId="1" pivotButton="0" quotePrefix="0" xfId="0"/>
    <xf numFmtId="169" fontId="4" fillId="3" borderId="1" pivotButton="0" quotePrefix="0" xfId="0"/>
  </cellXfs>
  <cellStyles count="1">
    <cellStyle name="Normal" xfId="0" builtinId="0" hidden="0"/>
  </cellStyles>
  <dxfs count="1">
    <dxf>
      <font>
        <name val="Arial"/>
        <b val="1"/>
        <color rgb="00C0392B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comments/comment1.xml><?xml version="1.0" encoding="utf-8"?>
<comments xmlns="http://schemas.openxmlformats.org/spreadsheetml/2006/main">
  <authors>
    <author>Quicklist AI</author>
  </authors>
  <commentList>
    <comment ref="S4" authorId="0" shapeId="0">
      <text>
        <t>Worked out from the rates on the Fees tab. Edit them there to match your account.</t>
      </text>
    </comment>
    <comment ref="T4" authorId="0" shapeId="0">
      <text>
        <t>Optional. Type the exact fee from the sale page and it replaces the estimate.</t>
      </text>
    </comment>
    <comment ref="U4" authorId="0" shapeId="0">
      <text>
        <t>Sold price minus cost, shipping you paid and fees.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1004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0" customWidth="1" min="2" max="2"/>
    <col width="14" customWidth="1" min="3" max="3"/>
    <col width="14" customWidth="1" min="4" max="4"/>
    <col width="8" customWidth="1" min="5" max="5"/>
    <col width="12" customWidth="1" min="6" max="6"/>
    <col width="16" customWidth="1" min="7" max="7"/>
    <col width="12" customWidth="1" min="8" max="8"/>
    <col width="10" customWidth="1" min="9" max="9"/>
    <col width="12" customWidth="1" min="10" max="10"/>
    <col width="20" customWidth="1" min="11" max="11"/>
    <col width="12" customWidth="1" min="12" max="12"/>
    <col width="10" customWidth="1" min="13" max="13"/>
    <col width="11" customWidth="1" min="14" max="14"/>
    <col width="18" customWidth="1" min="15" max="15"/>
    <col width="12" customWidth="1" min="16" max="16"/>
    <col width="10" customWidth="1" min="17" max="17"/>
    <col width="11" customWidth="1" min="18" max="18"/>
    <col width="11" customWidth="1" min="19" max="19"/>
    <col width="11" customWidth="1" min="20" max="20"/>
    <col width="11" customWidth="1" min="21" max="21"/>
    <col width="9" customWidth="1" min="22" max="22"/>
    <col width="9" customWidth="1" min="23" max="23"/>
    <col width="30" customWidth="1" min="24" max="24"/>
  </cols>
  <sheetData>
    <row r="1">
      <c r="A1" s="1" t="inlineStr">
        <is>
          <t>Reseller inventory spreadsheet</t>
        </is>
      </c>
    </row>
    <row r="2">
      <c r="A2" s="2" t="inlineStr">
        <is>
          <t>Type in the yellow columns. The purple columns work themselves out. Set Status to Sold and pick where it sold to get fees and profit. Free template from quicklistai.org</t>
        </is>
      </c>
    </row>
    <row r="4" ht="30" customHeight="1">
      <c r="A4" s="3" t="inlineStr">
        <is>
          <t>SKU</t>
        </is>
      </c>
      <c r="B4" s="3" t="inlineStr">
        <is>
          <t>Item</t>
        </is>
      </c>
      <c r="C4" s="3" t="inlineStr">
        <is>
          <t>Brand</t>
        </is>
      </c>
      <c r="D4" s="3" t="inlineStr">
        <is>
          <t>Category</t>
        </is>
      </c>
      <c r="E4" s="3" t="inlineStr">
        <is>
          <t>Size</t>
        </is>
      </c>
      <c r="F4" s="3" t="inlineStr">
        <is>
          <t>Condition</t>
        </is>
      </c>
      <c r="G4" s="3" t="inlineStr">
        <is>
          <t>Where you bought it</t>
        </is>
      </c>
      <c r="H4" s="3" t="inlineStr">
        <is>
          <t>Date bought</t>
        </is>
      </c>
      <c r="I4" s="3" t="inlineStr">
        <is>
          <t>Cost</t>
        </is>
      </c>
      <c r="J4" s="3" t="inlineStr">
        <is>
          <t>Bin / location</t>
        </is>
      </c>
      <c r="K4" s="3" t="inlineStr">
        <is>
          <t>Listed on</t>
        </is>
      </c>
      <c r="L4" s="3" t="inlineStr">
        <is>
          <t>Date listed</t>
        </is>
      </c>
      <c r="M4" s="3" t="inlineStr">
        <is>
          <t>List price</t>
        </is>
      </c>
      <c r="N4" s="3" t="inlineStr">
        <is>
          <t>Status</t>
        </is>
      </c>
      <c r="O4" s="3" t="inlineStr">
        <is>
          <t>Sold on</t>
        </is>
      </c>
      <c r="P4" s="3" t="inlineStr">
        <is>
          <t>Date sold</t>
        </is>
      </c>
      <c r="Q4" s="3" t="inlineStr">
        <is>
          <t>Sold price</t>
        </is>
      </c>
      <c r="R4" s="3" t="inlineStr">
        <is>
          <t>Shipping you paid</t>
        </is>
      </c>
      <c r="S4" s="3" t="inlineStr">
        <is>
          <t>Fees (estimate)</t>
        </is>
      </c>
      <c r="T4" s="3" t="inlineStr">
        <is>
          <t>Fees (your number)</t>
        </is>
      </c>
      <c r="U4" s="3" t="inlineStr">
        <is>
          <t>Net profit</t>
        </is>
      </c>
      <c r="V4" s="3" t="inlineStr">
        <is>
          <t>Margin</t>
        </is>
      </c>
      <c r="W4" s="3" t="inlineStr">
        <is>
          <t>Days to sell</t>
        </is>
      </c>
      <c r="X4" s="3" t="inlineStr">
        <is>
          <t>Notes</t>
        </is>
      </c>
    </row>
    <row r="5">
      <c r="A5" s="4" t="inlineStr">
        <is>
          <t>QL-001</t>
        </is>
      </c>
      <c r="B5" s="4" t="inlineStr">
        <is>
          <t>Lululemon Align leggings, black</t>
        </is>
      </c>
      <c r="C5" s="4" t="inlineStr">
        <is>
          <t>Lululemon</t>
        </is>
      </c>
      <c r="D5" s="4" t="inlineStr">
        <is>
          <t>Activewear</t>
        </is>
      </c>
      <c r="E5" s="4" t="inlineStr">
        <is>
          <t>6</t>
        </is>
      </c>
      <c r="F5" s="4" t="inlineStr">
        <is>
          <t>Like new</t>
        </is>
      </c>
      <c r="G5" s="4" t="inlineStr">
        <is>
          <t>Goodwill</t>
        </is>
      </c>
      <c r="H5" s="5" t="n">
        <v>46299</v>
      </c>
      <c r="I5" s="6" t="n">
        <v>6.99</v>
      </c>
      <c r="J5" s="4" t="inlineStr">
        <is>
          <t>Bin A</t>
        </is>
      </c>
      <c r="K5" s="4" t="inlineStr">
        <is>
          <t>Poshmark, Mercari</t>
        </is>
      </c>
      <c r="L5" s="5" t="n">
        <v>46300</v>
      </c>
      <c r="M5" s="6" t="n">
        <v>48</v>
      </c>
      <c r="N5" s="4" t="inlineStr">
        <is>
          <t>Sold</t>
        </is>
      </c>
      <c r="O5" s="4" t="inlineStr">
        <is>
          <t>Poshmark</t>
        </is>
      </c>
      <c r="P5" s="5" t="n">
        <v>46307</v>
      </c>
      <c r="Q5" s="6" t="n">
        <v>42</v>
      </c>
      <c r="R5" s="6" t="n">
        <v>0</v>
      </c>
      <c r="S5" s="7">
        <f>IF(OR(O5="",Q5=""),"",IFERROR(IF(AND(INDEX(Fees!$D$5:$D$15,MATCH(O5,Fees!$A$5:$A$15,0))&gt;0,Q5&lt;INDEX(Fees!$D$5:$D$15,MATCH(O5,Fees!$A$5:$A$15,0))),Q5*INDEX(Fees!$E$5:$E$15,MATCH(O5,Fees!$A$5:$A$15,0))+INDEX(Fees!$F$5:$F$15,MATCH(O5,Fees!$A$5:$A$15,0)),Q5*INDEX(Fees!$B$5:$B$15,MATCH(O5,Fees!$A$5:$A$15,0))+INDEX(Fees!$C$5:$C$15,MATCH(O5,Fees!$A$5:$A$15,0))),""))</f>
        <v/>
      </c>
      <c r="T5" s="6" t="n"/>
      <c r="U5" s="7">
        <f>IF(AND(N5="Sold",Q5&lt;&gt;""),Q5-N(I5)-N(R5)-IF(T5&lt;&gt;"",T5,N(S5)),"")</f>
        <v/>
      </c>
      <c r="V5" s="8">
        <f>IF(AND(U5&lt;&gt;"",N(Q5)&gt;0),U5/Q5,"")</f>
        <v/>
      </c>
      <c r="W5" s="9">
        <f>IF(AND(ISNUMBER(P5),ISNUMBER(L5)),P5-L5,"")</f>
        <v/>
      </c>
      <c r="X5" s="4" t="inlineStr">
        <is>
          <t>Example row: delete or overwrite</t>
        </is>
      </c>
    </row>
    <row r="6">
      <c r="A6" s="4" t="inlineStr">
        <is>
          <t>QL-002</t>
        </is>
      </c>
      <c r="B6" s="4" t="inlineStr">
        <is>
          <t>Levi's 501 jeans, medium wash</t>
        </is>
      </c>
      <c r="C6" s="4" t="inlineStr">
        <is>
          <t>Levi's</t>
        </is>
      </c>
      <c r="D6" s="4" t="inlineStr">
        <is>
          <t>Denim</t>
        </is>
      </c>
      <c r="E6" s="4" t="inlineStr">
        <is>
          <t>32x30</t>
        </is>
      </c>
      <c r="F6" s="4" t="inlineStr">
        <is>
          <t>Good</t>
        </is>
      </c>
      <c r="G6" s="4" t="inlineStr">
        <is>
          <t>Thrift store</t>
        </is>
      </c>
      <c r="H6" s="5" t="n">
        <v>46299</v>
      </c>
      <c r="I6" s="6" t="n">
        <v>8.5</v>
      </c>
      <c r="J6" s="4" t="inlineStr">
        <is>
          <t>Bin A</t>
        </is>
      </c>
      <c r="K6" s="4" t="inlineStr">
        <is>
          <t>eBay, Depop</t>
        </is>
      </c>
      <c r="L6" s="5" t="n">
        <v>46301</v>
      </c>
      <c r="M6" s="6" t="n">
        <v>45</v>
      </c>
      <c r="N6" s="4" t="inlineStr">
        <is>
          <t>Sold</t>
        </is>
      </c>
      <c r="O6" s="4" t="inlineStr">
        <is>
          <t>eBay</t>
        </is>
      </c>
      <c r="P6" s="5" t="n">
        <v>46315</v>
      </c>
      <c r="Q6" s="6" t="n">
        <v>39</v>
      </c>
      <c r="R6" s="6" t="n">
        <v>6.1</v>
      </c>
      <c r="S6" s="7">
        <f>IF(OR(O6="",Q6=""),"",IFERROR(IF(AND(INDEX(Fees!$D$5:$D$15,MATCH(O6,Fees!$A$5:$A$15,0))&gt;0,Q6&lt;INDEX(Fees!$D$5:$D$15,MATCH(O6,Fees!$A$5:$A$15,0))),Q6*INDEX(Fees!$E$5:$E$15,MATCH(O6,Fees!$A$5:$A$15,0))+INDEX(Fees!$F$5:$F$15,MATCH(O6,Fees!$A$5:$A$15,0)),Q6*INDEX(Fees!$B$5:$B$15,MATCH(O6,Fees!$A$5:$A$15,0))+INDEX(Fees!$C$5:$C$15,MATCH(O6,Fees!$A$5:$A$15,0))),""))</f>
        <v/>
      </c>
      <c r="T6" s="6" t="n"/>
      <c r="U6" s="7">
        <f>IF(AND(N6="Sold",Q6&lt;&gt;""),Q6-N(I6)-N(R6)-IF(T6&lt;&gt;"",T6,N(S6)),"")</f>
        <v/>
      </c>
      <c r="V6" s="8">
        <f>IF(AND(U6&lt;&gt;"",N(Q6)&gt;0),U6/Q6,"")</f>
        <v/>
      </c>
      <c r="W6" s="9">
        <f>IF(AND(ISNUMBER(P6),ISNUMBER(L6)),P6-L6,"")</f>
        <v/>
      </c>
      <c r="X6" s="4" t="inlineStr">
        <is>
          <t>Seller-paid shipping</t>
        </is>
      </c>
    </row>
    <row r="7">
      <c r="A7" s="4" t="inlineStr">
        <is>
          <t>QL-003</t>
        </is>
      </c>
      <c r="B7" s="4" t="inlineStr">
        <is>
          <t>Patagonia Better Sweater fleece</t>
        </is>
      </c>
      <c r="C7" s="4" t="inlineStr">
        <is>
          <t>Patagonia</t>
        </is>
      </c>
      <c r="D7" s="4" t="inlineStr">
        <is>
          <t>Outerwear</t>
        </is>
      </c>
      <c r="E7" s="4" t="inlineStr">
        <is>
          <t>M</t>
        </is>
      </c>
      <c r="F7" s="4" t="inlineStr">
        <is>
          <t>Good</t>
        </is>
      </c>
      <c r="G7" s="4" t="inlineStr">
        <is>
          <t>Estate sale</t>
        </is>
      </c>
      <c r="H7" s="5" t="n">
        <v>46313</v>
      </c>
      <c r="I7" s="6" t="n">
        <v>12</v>
      </c>
      <c r="J7" s="4" t="inlineStr">
        <is>
          <t>Bin B</t>
        </is>
      </c>
      <c r="K7" s="4" t="inlineStr">
        <is>
          <t>Poshmark, eBay, Mercari</t>
        </is>
      </c>
      <c r="L7" s="5" t="n">
        <v>46314</v>
      </c>
      <c r="M7" s="6" t="n">
        <v>65</v>
      </c>
      <c r="N7" s="4" t="inlineStr">
        <is>
          <t>Listed</t>
        </is>
      </c>
      <c r="O7" s="4" t="n"/>
      <c r="P7" s="5" t="n"/>
      <c r="Q7" s="6" t="n"/>
      <c r="R7" s="6" t="n"/>
      <c r="S7" s="7">
        <f>IF(OR(O7="",Q7=""),"",IFERROR(IF(AND(INDEX(Fees!$D$5:$D$15,MATCH(O7,Fees!$A$5:$A$15,0))&gt;0,Q7&lt;INDEX(Fees!$D$5:$D$15,MATCH(O7,Fees!$A$5:$A$15,0))),Q7*INDEX(Fees!$E$5:$E$15,MATCH(O7,Fees!$A$5:$A$15,0))+INDEX(Fees!$F$5:$F$15,MATCH(O7,Fees!$A$5:$A$15,0)),Q7*INDEX(Fees!$B$5:$B$15,MATCH(O7,Fees!$A$5:$A$15,0))+INDEX(Fees!$C$5:$C$15,MATCH(O7,Fees!$A$5:$A$15,0))),""))</f>
        <v/>
      </c>
      <c r="T7" s="6" t="n"/>
      <c r="U7" s="7">
        <f>IF(AND(N7="Sold",Q7&lt;&gt;""),Q7-N(I7)-N(R7)-IF(T7&lt;&gt;"",T7,N(S7)),"")</f>
        <v/>
      </c>
      <c r="V7" s="8">
        <f>IF(AND(U7&lt;&gt;"",N(Q7)&gt;0),U7/Q7,"")</f>
        <v/>
      </c>
      <c r="W7" s="9">
        <f>IF(AND(ISNUMBER(P7),ISNUMBER(L7)),P7-L7,"")</f>
        <v/>
      </c>
      <c r="X7" s="4" t="inlineStr"/>
    </row>
    <row r="8">
      <c r="A8" s="4" t="n"/>
      <c r="B8" s="4" t="n"/>
      <c r="C8" s="4" t="n"/>
      <c r="D8" s="4" t="n"/>
      <c r="E8" s="4" t="n"/>
      <c r="F8" s="4" t="n"/>
      <c r="G8" s="4" t="n"/>
      <c r="H8" s="5" t="n"/>
      <c r="I8" s="6" t="n"/>
      <c r="J8" s="4" t="n"/>
      <c r="K8" s="4" t="n"/>
      <c r="L8" s="5" t="n"/>
      <c r="M8" s="6" t="n"/>
      <c r="N8" s="4" t="n"/>
      <c r="O8" s="4" t="n"/>
      <c r="P8" s="5" t="n"/>
      <c r="Q8" s="6" t="n"/>
      <c r="R8" s="6" t="n"/>
      <c r="S8" s="7">
        <f>IF(OR(O8="",Q8=""),"",IFERROR(IF(AND(INDEX(Fees!$D$5:$D$15,MATCH(O8,Fees!$A$5:$A$15,0))&gt;0,Q8&lt;INDEX(Fees!$D$5:$D$15,MATCH(O8,Fees!$A$5:$A$15,0))),Q8*INDEX(Fees!$E$5:$E$15,MATCH(O8,Fees!$A$5:$A$15,0))+INDEX(Fees!$F$5:$F$15,MATCH(O8,Fees!$A$5:$A$15,0)),Q8*INDEX(Fees!$B$5:$B$15,MATCH(O8,Fees!$A$5:$A$15,0))+INDEX(Fees!$C$5:$C$15,MATCH(O8,Fees!$A$5:$A$15,0))),""))</f>
        <v/>
      </c>
      <c r="T8" s="6" t="n"/>
      <c r="U8" s="7">
        <f>IF(AND(N8="Sold",Q8&lt;&gt;""),Q8-N(I8)-N(R8)-IF(T8&lt;&gt;"",T8,N(S8)),"")</f>
        <v/>
      </c>
      <c r="V8" s="8">
        <f>IF(AND(U8&lt;&gt;"",N(Q8)&gt;0),U8/Q8,"")</f>
        <v/>
      </c>
      <c r="W8" s="9">
        <f>IF(AND(ISNUMBER(P8),ISNUMBER(L8)),P8-L8,"")</f>
        <v/>
      </c>
      <c r="X8" s="4" t="n"/>
    </row>
    <row r="9">
      <c r="A9" s="4" t="n"/>
      <c r="B9" s="4" t="n"/>
      <c r="C9" s="4" t="n"/>
      <c r="D9" s="4" t="n"/>
      <c r="E9" s="4" t="n"/>
      <c r="F9" s="4" t="n"/>
      <c r="G9" s="4" t="n"/>
      <c r="H9" s="5" t="n"/>
      <c r="I9" s="6" t="n"/>
      <c r="J9" s="4" t="n"/>
      <c r="K9" s="4" t="n"/>
      <c r="L9" s="5" t="n"/>
      <c r="M9" s="6" t="n"/>
      <c r="N9" s="4" t="n"/>
      <c r="O9" s="4" t="n"/>
      <c r="P9" s="5" t="n"/>
      <c r="Q9" s="6" t="n"/>
      <c r="R9" s="6" t="n"/>
      <c r="S9" s="7">
        <f>IF(OR(O9="",Q9=""),"",IFERROR(IF(AND(INDEX(Fees!$D$5:$D$15,MATCH(O9,Fees!$A$5:$A$15,0))&gt;0,Q9&lt;INDEX(Fees!$D$5:$D$15,MATCH(O9,Fees!$A$5:$A$15,0))),Q9*INDEX(Fees!$E$5:$E$15,MATCH(O9,Fees!$A$5:$A$15,0))+INDEX(Fees!$F$5:$F$15,MATCH(O9,Fees!$A$5:$A$15,0)),Q9*INDEX(Fees!$B$5:$B$15,MATCH(O9,Fees!$A$5:$A$15,0))+INDEX(Fees!$C$5:$C$15,MATCH(O9,Fees!$A$5:$A$15,0))),""))</f>
        <v/>
      </c>
      <c r="T9" s="6" t="n"/>
      <c r="U9" s="7">
        <f>IF(AND(N9="Sold",Q9&lt;&gt;""),Q9-N(I9)-N(R9)-IF(T9&lt;&gt;"",T9,N(S9)),"")</f>
        <v/>
      </c>
      <c r="V9" s="8">
        <f>IF(AND(U9&lt;&gt;"",N(Q9)&gt;0),U9/Q9,"")</f>
        <v/>
      </c>
      <c r="W9" s="9">
        <f>IF(AND(ISNUMBER(P9),ISNUMBER(L9)),P9-L9,"")</f>
        <v/>
      </c>
      <c r="X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5" t="n"/>
      <c r="I10" s="6" t="n"/>
      <c r="J10" s="4" t="n"/>
      <c r="K10" s="4" t="n"/>
      <c r="L10" s="5" t="n"/>
      <c r="M10" s="6" t="n"/>
      <c r="N10" s="4" t="n"/>
      <c r="O10" s="4" t="n"/>
      <c r="P10" s="5" t="n"/>
      <c r="Q10" s="6" t="n"/>
      <c r="R10" s="6" t="n"/>
      <c r="S10" s="7">
        <f>IF(OR(O10="",Q10=""),"",IFERROR(IF(AND(INDEX(Fees!$D$5:$D$15,MATCH(O10,Fees!$A$5:$A$15,0))&gt;0,Q10&lt;INDEX(Fees!$D$5:$D$15,MATCH(O10,Fees!$A$5:$A$15,0))),Q10*INDEX(Fees!$E$5:$E$15,MATCH(O10,Fees!$A$5:$A$15,0))+INDEX(Fees!$F$5:$F$15,MATCH(O10,Fees!$A$5:$A$15,0)),Q10*INDEX(Fees!$B$5:$B$15,MATCH(O10,Fees!$A$5:$A$15,0))+INDEX(Fees!$C$5:$C$15,MATCH(O10,Fees!$A$5:$A$15,0))),""))</f>
        <v/>
      </c>
      <c r="T10" s="6" t="n"/>
      <c r="U10" s="7">
        <f>IF(AND(N10="Sold",Q10&lt;&gt;""),Q10-N(I10)-N(R10)-IF(T10&lt;&gt;"",T10,N(S10)),"")</f>
        <v/>
      </c>
      <c r="V10" s="8">
        <f>IF(AND(U10&lt;&gt;"",N(Q10)&gt;0),U10/Q10,"")</f>
        <v/>
      </c>
      <c r="W10" s="9">
        <f>IF(AND(ISNUMBER(P10),ISNUMBER(L10)),P10-L10,"")</f>
        <v/>
      </c>
      <c r="X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5" t="n"/>
      <c r="I11" s="6" t="n"/>
      <c r="J11" s="4" t="n"/>
      <c r="K11" s="4" t="n"/>
      <c r="L11" s="5" t="n"/>
      <c r="M11" s="6" t="n"/>
      <c r="N11" s="4" t="n"/>
      <c r="O11" s="4" t="n"/>
      <c r="P11" s="5" t="n"/>
      <c r="Q11" s="6" t="n"/>
      <c r="R11" s="6" t="n"/>
      <c r="S11" s="7">
        <f>IF(OR(O11="",Q11=""),"",IFERROR(IF(AND(INDEX(Fees!$D$5:$D$15,MATCH(O11,Fees!$A$5:$A$15,0))&gt;0,Q11&lt;INDEX(Fees!$D$5:$D$15,MATCH(O11,Fees!$A$5:$A$15,0))),Q11*INDEX(Fees!$E$5:$E$15,MATCH(O11,Fees!$A$5:$A$15,0))+INDEX(Fees!$F$5:$F$15,MATCH(O11,Fees!$A$5:$A$15,0)),Q11*INDEX(Fees!$B$5:$B$15,MATCH(O11,Fees!$A$5:$A$15,0))+INDEX(Fees!$C$5:$C$15,MATCH(O11,Fees!$A$5:$A$15,0))),""))</f>
        <v/>
      </c>
      <c r="T11" s="6" t="n"/>
      <c r="U11" s="7">
        <f>IF(AND(N11="Sold",Q11&lt;&gt;""),Q11-N(I11)-N(R11)-IF(T11&lt;&gt;"",T11,N(S11)),"")</f>
        <v/>
      </c>
      <c r="V11" s="8">
        <f>IF(AND(U11&lt;&gt;"",N(Q11)&gt;0),U11/Q11,"")</f>
        <v/>
      </c>
      <c r="W11" s="9">
        <f>IF(AND(ISNUMBER(P11),ISNUMBER(L11)),P11-L11,"")</f>
        <v/>
      </c>
      <c r="X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5" t="n"/>
      <c r="I12" s="6" t="n"/>
      <c r="J12" s="4" t="n"/>
      <c r="K12" s="4" t="n"/>
      <c r="L12" s="5" t="n"/>
      <c r="M12" s="6" t="n"/>
      <c r="N12" s="4" t="n"/>
      <c r="O12" s="4" t="n"/>
      <c r="P12" s="5" t="n"/>
      <c r="Q12" s="6" t="n"/>
      <c r="R12" s="6" t="n"/>
      <c r="S12" s="7">
        <f>IF(OR(O12="",Q12=""),"",IFERROR(IF(AND(INDEX(Fees!$D$5:$D$15,MATCH(O12,Fees!$A$5:$A$15,0))&gt;0,Q12&lt;INDEX(Fees!$D$5:$D$15,MATCH(O12,Fees!$A$5:$A$15,0))),Q12*INDEX(Fees!$E$5:$E$15,MATCH(O12,Fees!$A$5:$A$15,0))+INDEX(Fees!$F$5:$F$15,MATCH(O12,Fees!$A$5:$A$15,0)),Q12*INDEX(Fees!$B$5:$B$15,MATCH(O12,Fees!$A$5:$A$15,0))+INDEX(Fees!$C$5:$C$15,MATCH(O12,Fees!$A$5:$A$15,0))),""))</f>
        <v/>
      </c>
      <c r="T12" s="6" t="n"/>
      <c r="U12" s="7">
        <f>IF(AND(N12="Sold",Q12&lt;&gt;""),Q12-N(I12)-N(R12)-IF(T12&lt;&gt;"",T12,N(S12)),"")</f>
        <v/>
      </c>
      <c r="V12" s="8">
        <f>IF(AND(U12&lt;&gt;"",N(Q12)&gt;0),U12/Q12,"")</f>
        <v/>
      </c>
      <c r="W12" s="9">
        <f>IF(AND(ISNUMBER(P12),ISNUMBER(L12)),P12-L12,"")</f>
        <v/>
      </c>
      <c r="X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5" t="n"/>
      <c r="I13" s="6" t="n"/>
      <c r="J13" s="4" t="n"/>
      <c r="K13" s="4" t="n"/>
      <c r="L13" s="5" t="n"/>
      <c r="M13" s="6" t="n"/>
      <c r="N13" s="4" t="n"/>
      <c r="O13" s="4" t="n"/>
      <c r="P13" s="5" t="n"/>
      <c r="Q13" s="6" t="n"/>
      <c r="R13" s="6" t="n"/>
      <c r="S13" s="7">
        <f>IF(OR(O13="",Q13=""),"",IFERROR(IF(AND(INDEX(Fees!$D$5:$D$15,MATCH(O13,Fees!$A$5:$A$15,0))&gt;0,Q13&lt;INDEX(Fees!$D$5:$D$15,MATCH(O13,Fees!$A$5:$A$15,0))),Q13*INDEX(Fees!$E$5:$E$15,MATCH(O13,Fees!$A$5:$A$15,0))+INDEX(Fees!$F$5:$F$15,MATCH(O13,Fees!$A$5:$A$15,0)),Q13*INDEX(Fees!$B$5:$B$15,MATCH(O13,Fees!$A$5:$A$15,0))+INDEX(Fees!$C$5:$C$15,MATCH(O13,Fees!$A$5:$A$15,0))),""))</f>
        <v/>
      </c>
      <c r="T13" s="6" t="n"/>
      <c r="U13" s="7">
        <f>IF(AND(N13="Sold",Q13&lt;&gt;""),Q13-N(I13)-N(R13)-IF(T13&lt;&gt;"",T13,N(S13)),"")</f>
        <v/>
      </c>
      <c r="V13" s="8">
        <f>IF(AND(U13&lt;&gt;"",N(Q13)&gt;0),U13/Q13,"")</f>
        <v/>
      </c>
      <c r="W13" s="9">
        <f>IF(AND(ISNUMBER(P13),ISNUMBER(L13)),P13-L13,"")</f>
        <v/>
      </c>
      <c r="X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5" t="n"/>
      <c r="I14" s="6" t="n"/>
      <c r="J14" s="4" t="n"/>
      <c r="K14" s="4" t="n"/>
      <c r="L14" s="5" t="n"/>
      <c r="M14" s="6" t="n"/>
      <c r="N14" s="4" t="n"/>
      <c r="O14" s="4" t="n"/>
      <c r="P14" s="5" t="n"/>
      <c r="Q14" s="6" t="n"/>
      <c r="R14" s="6" t="n"/>
      <c r="S14" s="7">
        <f>IF(OR(O14="",Q14=""),"",IFERROR(IF(AND(INDEX(Fees!$D$5:$D$15,MATCH(O14,Fees!$A$5:$A$15,0))&gt;0,Q14&lt;INDEX(Fees!$D$5:$D$15,MATCH(O14,Fees!$A$5:$A$15,0))),Q14*INDEX(Fees!$E$5:$E$15,MATCH(O14,Fees!$A$5:$A$15,0))+INDEX(Fees!$F$5:$F$15,MATCH(O14,Fees!$A$5:$A$15,0)),Q14*INDEX(Fees!$B$5:$B$15,MATCH(O14,Fees!$A$5:$A$15,0))+INDEX(Fees!$C$5:$C$15,MATCH(O14,Fees!$A$5:$A$15,0))),""))</f>
        <v/>
      </c>
      <c r="T14" s="6" t="n"/>
      <c r="U14" s="7">
        <f>IF(AND(N14="Sold",Q14&lt;&gt;""),Q14-N(I14)-N(R14)-IF(T14&lt;&gt;"",T14,N(S14)),"")</f>
        <v/>
      </c>
      <c r="V14" s="8">
        <f>IF(AND(U14&lt;&gt;"",N(Q14)&gt;0),U14/Q14,"")</f>
        <v/>
      </c>
      <c r="W14" s="9">
        <f>IF(AND(ISNUMBER(P14),ISNUMBER(L14)),P14-L14,"")</f>
        <v/>
      </c>
      <c r="X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5" t="n"/>
      <c r="I15" s="6" t="n"/>
      <c r="J15" s="4" t="n"/>
      <c r="K15" s="4" t="n"/>
      <c r="L15" s="5" t="n"/>
      <c r="M15" s="6" t="n"/>
      <c r="N15" s="4" t="n"/>
      <c r="O15" s="4" t="n"/>
      <c r="P15" s="5" t="n"/>
      <c r="Q15" s="6" t="n"/>
      <c r="R15" s="6" t="n"/>
      <c r="S15" s="7">
        <f>IF(OR(O15="",Q15=""),"",IFERROR(IF(AND(INDEX(Fees!$D$5:$D$15,MATCH(O15,Fees!$A$5:$A$15,0))&gt;0,Q15&lt;INDEX(Fees!$D$5:$D$15,MATCH(O15,Fees!$A$5:$A$15,0))),Q15*INDEX(Fees!$E$5:$E$15,MATCH(O15,Fees!$A$5:$A$15,0))+INDEX(Fees!$F$5:$F$15,MATCH(O15,Fees!$A$5:$A$15,0)),Q15*INDEX(Fees!$B$5:$B$15,MATCH(O15,Fees!$A$5:$A$15,0))+INDEX(Fees!$C$5:$C$15,MATCH(O15,Fees!$A$5:$A$15,0))),""))</f>
        <v/>
      </c>
      <c r="T15" s="6" t="n"/>
      <c r="U15" s="7">
        <f>IF(AND(N15="Sold",Q15&lt;&gt;""),Q15-N(I15)-N(R15)-IF(T15&lt;&gt;"",T15,N(S15)),"")</f>
        <v/>
      </c>
      <c r="V15" s="8">
        <f>IF(AND(U15&lt;&gt;"",N(Q15)&gt;0),U15/Q15,"")</f>
        <v/>
      </c>
      <c r="W15" s="9">
        <f>IF(AND(ISNUMBER(P15),ISNUMBER(L15)),P15-L15,"")</f>
        <v/>
      </c>
      <c r="X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5" t="n"/>
      <c r="I16" s="6" t="n"/>
      <c r="J16" s="4" t="n"/>
      <c r="K16" s="4" t="n"/>
      <c r="L16" s="5" t="n"/>
      <c r="M16" s="6" t="n"/>
      <c r="N16" s="4" t="n"/>
      <c r="O16" s="4" t="n"/>
      <c r="P16" s="5" t="n"/>
      <c r="Q16" s="6" t="n"/>
      <c r="R16" s="6" t="n"/>
      <c r="S16" s="7">
        <f>IF(OR(O16="",Q16=""),"",IFERROR(IF(AND(INDEX(Fees!$D$5:$D$15,MATCH(O16,Fees!$A$5:$A$15,0))&gt;0,Q16&lt;INDEX(Fees!$D$5:$D$15,MATCH(O16,Fees!$A$5:$A$15,0))),Q16*INDEX(Fees!$E$5:$E$15,MATCH(O16,Fees!$A$5:$A$15,0))+INDEX(Fees!$F$5:$F$15,MATCH(O16,Fees!$A$5:$A$15,0)),Q16*INDEX(Fees!$B$5:$B$15,MATCH(O16,Fees!$A$5:$A$15,0))+INDEX(Fees!$C$5:$C$15,MATCH(O16,Fees!$A$5:$A$15,0))),""))</f>
        <v/>
      </c>
      <c r="T16" s="6" t="n"/>
      <c r="U16" s="7">
        <f>IF(AND(N16="Sold",Q16&lt;&gt;""),Q16-N(I16)-N(R16)-IF(T16&lt;&gt;"",T16,N(S16)),"")</f>
        <v/>
      </c>
      <c r="V16" s="8">
        <f>IF(AND(U16&lt;&gt;"",N(Q16)&gt;0),U16/Q16,"")</f>
        <v/>
      </c>
      <c r="W16" s="9">
        <f>IF(AND(ISNUMBER(P16),ISNUMBER(L16)),P16-L16,"")</f>
        <v/>
      </c>
      <c r="X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5" t="n"/>
      <c r="I17" s="6" t="n"/>
      <c r="J17" s="4" t="n"/>
      <c r="K17" s="4" t="n"/>
      <c r="L17" s="5" t="n"/>
      <c r="M17" s="6" t="n"/>
      <c r="N17" s="4" t="n"/>
      <c r="O17" s="4" t="n"/>
      <c r="P17" s="5" t="n"/>
      <c r="Q17" s="6" t="n"/>
      <c r="R17" s="6" t="n"/>
      <c r="S17" s="7">
        <f>IF(OR(O17="",Q17=""),"",IFERROR(IF(AND(INDEX(Fees!$D$5:$D$15,MATCH(O17,Fees!$A$5:$A$15,0))&gt;0,Q17&lt;INDEX(Fees!$D$5:$D$15,MATCH(O17,Fees!$A$5:$A$15,0))),Q17*INDEX(Fees!$E$5:$E$15,MATCH(O17,Fees!$A$5:$A$15,0))+INDEX(Fees!$F$5:$F$15,MATCH(O17,Fees!$A$5:$A$15,0)),Q17*INDEX(Fees!$B$5:$B$15,MATCH(O17,Fees!$A$5:$A$15,0))+INDEX(Fees!$C$5:$C$15,MATCH(O17,Fees!$A$5:$A$15,0))),""))</f>
        <v/>
      </c>
      <c r="T17" s="6" t="n"/>
      <c r="U17" s="7">
        <f>IF(AND(N17="Sold",Q17&lt;&gt;""),Q17-N(I17)-N(R17)-IF(T17&lt;&gt;"",T17,N(S17)),"")</f>
        <v/>
      </c>
      <c r="V17" s="8">
        <f>IF(AND(U17&lt;&gt;"",N(Q17)&gt;0),U17/Q17,"")</f>
        <v/>
      </c>
      <c r="W17" s="9">
        <f>IF(AND(ISNUMBER(P17),ISNUMBER(L17)),P17-L17,"")</f>
        <v/>
      </c>
      <c r="X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5" t="n"/>
      <c r="I18" s="6" t="n"/>
      <c r="J18" s="4" t="n"/>
      <c r="K18" s="4" t="n"/>
      <c r="L18" s="5" t="n"/>
      <c r="M18" s="6" t="n"/>
      <c r="N18" s="4" t="n"/>
      <c r="O18" s="4" t="n"/>
      <c r="P18" s="5" t="n"/>
      <c r="Q18" s="6" t="n"/>
      <c r="R18" s="6" t="n"/>
      <c r="S18" s="7">
        <f>IF(OR(O18="",Q18=""),"",IFERROR(IF(AND(INDEX(Fees!$D$5:$D$15,MATCH(O18,Fees!$A$5:$A$15,0))&gt;0,Q18&lt;INDEX(Fees!$D$5:$D$15,MATCH(O18,Fees!$A$5:$A$15,0))),Q18*INDEX(Fees!$E$5:$E$15,MATCH(O18,Fees!$A$5:$A$15,0))+INDEX(Fees!$F$5:$F$15,MATCH(O18,Fees!$A$5:$A$15,0)),Q18*INDEX(Fees!$B$5:$B$15,MATCH(O18,Fees!$A$5:$A$15,0))+INDEX(Fees!$C$5:$C$15,MATCH(O18,Fees!$A$5:$A$15,0))),""))</f>
        <v/>
      </c>
      <c r="T18" s="6" t="n"/>
      <c r="U18" s="7">
        <f>IF(AND(N18="Sold",Q18&lt;&gt;""),Q18-N(I18)-N(R18)-IF(T18&lt;&gt;"",T18,N(S18)),"")</f>
        <v/>
      </c>
      <c r="V18" s="8">
        <f>IF(AND(U18&lt;&gt;"",N(Q18)&gt;0),U18/Q18,"")</f>
        <v/>
      </c>
      <c r="W18" s="9">
        <f>IF(AND(ISNUMBER(P18),ISNUMBER(L18)),P18-L18,"")</f>
        <v/>
      </c>
      <c r="X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5" t="n"/>
      <c r="I19" s="6" t="n"/>
      <c r="J19" s="4" t="n"/>
      <c r="K19" s="4" t="n"/>
      <c r="L19" s="5" t="n"/>
      <c r="M19" s="6" t="n"/>
      <c r="N19" s="4" t="n"/>
      <c r="O19" s="4" t="n"/>
      <c r="P19" s="5" t="n"/>
      <c r="Q19" s="6" t="n"/>
      <c r="R19" s="6" t="n"/>
      <c r="S19" s="7">
        <f>IF(OR(O19="",Q19=""),"",IFERROR(IF(AND(INDEX(Fees!$D$5:$D$15,MATCH(O19,Fees!$A$5:$A$15,0))&gt;0,Q19&lt;INDEX(Fees!$D$5:$D$15,MATCH(O19,Fees!$A$5:$A$15,0))),Q19*INDEX(Fees!$E$5:$E$15,MATCH(O19,Fees!$A$5:$A$15,0))+INDEX(Fees!$F$5:$F$15,MATCH(O19,Fees!$A$5:$A$15,0)),Q19*INDEX(Fees!$B$5:$B$15,MATCH(O19,Fees!$A$5:$A$15,0))+INDEX(Fees!$C$5:$C$15,MATCH(O19,Fees!$A$5:$A$15,0))),""))</f>
        <v/>
      </c>
      <c r="T19" s="6" t="n"/>
      <c r="U19" s="7">
        <f>IF(AND(N19="Sold",Q19&lt;&gt;""),Q19-N(I19)-N(R19)-IF(T19&lt;&gt;"",T19,N(S19)),"")</f>
        <v/>
      </c>
      <c r="V19" s="8">
        <f>IF(AND(U19&lt;&gt;"",N(Q19)&gt;0),U19/Q19,"")</f>
        <v/>
      </c>
      <c r="W19" s="9">
        <f>IF(AND(ISNUMBER(P19),ISNUMBER(L19)),P19-L19,"")</f>
        <v/>
      </c>
      <c r="X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5" t="n"/>
      <c r="I20" s="6" t="n"/>
      <c r="J20" s="4" t="n"/>
      <c r="K20" s="4" t="n"/>
      <c r="L20" s="5" t="n"/>
      <c r="M20" s="6" t="n"/>
      <c r="N20" s="4" t="n"/>
      <c r="O20" s="4" t="n"/>
      <c r="P20" s="5" t="n"/>
      <c r="Q20" s="6" t="n"/>
      <c r="R20" s="6" t="n"/>
      <c r="S20" s="7">
        <f>IF(OR(O20="",Q20=""),"",IFERROR(IF(AND(INDEX(Fees!$D$5:$D$15,MATCH(O20,Fees!$A$5:$A$15,0))&gt;0,Q20&lt;INDEX(Fees!$D$5:$D$15,MATCH(O20,Fees!$A$5:$A$15,0))),Q20*INDEX(Fees!$E$5:$E$15,MATCH(O20,Fees!$A$5:$A$15,0))+INDEX(Fees!$F$5:$F$15,MATCH(O20,Fees!$A$5:$A$15,0)),Q20*INDEX(Fees!$B$5:$B$15,MATCH(O20,Fees!$A$5:$A$15,0))+INDEX(Fees!$C$5:$C$15,MATCH(O20,Fees!$A$5:$A$15,0))),""))</f>
        <v/>
      </c>
      <c r="T20" s="6" t="n"/>
      <c r="U20" s="7">
        <f>IF(AND(N20="Sold",Q20&lt;&gt;""),Q20-N(I20)-N(R20)-IF(T20&lt;&gt;"",T20,N(S20)),"")</f>
        <v/>
      </c>
      <c r="V20" s="8">
        <f>IF(AND(U20&lt;&gt;"",N(Q20)&gt;0),U20/Q20,"")</f>
        <v/>
      </c>
      <c r="W20" s="9">
        <f>IF(AND(ISNUMBER(P20),ISNUMBER(L20)),P20-L20,"")</f>
        <v/>
      </c>
      <c r="X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5" t="n"/>
      <c r="I21" s="6" t="n"/>
      <c r="J21" s="4" t="n"/>
      <c r="K21" s="4" t="n"/>
      <c r="L21" s="5" t="n"/>
      <c r="M21" s="6" t="n"/>
      <c r="N21" s="4" t="n"/>
      <c r="O21" s="4" t="n"/>
      <c r="P21" s="5" t="n"/>
      <c r="Q21" s="6" t="n"/>
      <c r="R21" s="6" t="n"/>
      <c r="S21" s="7">
        <f>IF(OR(O21="",Q21=""),"",IFERROR(IF(AND(INDEX(Fees!$D$5:$D$15,MATCH(O21,Fees!$A$5:$A$15,0))&gt;0,Q21&lt;INDEX(Fees!$D$5:$D$15,MATCH(O21,Fees!$A$5:$A$15,0))),Q21*INDEX(Fees!$E$5:$E$15,MATCH(O21,Fees!$A$5:$A$15,0))+INDEX(Fees!$F$5:$F$15,MATCH(O21,Fees!$A$5:$A$15,0)),Q21*INDEX(Fees!$B$5:$B$15,MATCH(O21,Fees!$A$5:$A$15,0))+INDEX(Fees!$C$5:$C$15,MATCH(O21,Fees!$A$5:$A$15,0))),""))</f>
        <v/>
      </c>
      <c r="T21" s="6" t="n"/>
      <c r="U21" s="7">
        <f>IF(AND(N21="Sold",Q21&lt;&gt;""),Q21-N(I21)-N(R21)-IF(T21&lt;&gt;"",T21,N(S21)),"")</f>
        <v/>
      </c>
      <c r="V21" s="8">
        <f>IF(AND(U21&lt;&gt;"",N(Q21)&gt;0),U21/Q21,"")</f>
        <v/>
      </c>
      <c r="W21" s="9">
        <f>IF(AND(ISNUMBER(P21),ISNUMBER(L21)),P21-L21,"")</f>
        <v/>
      </c>
      <c r="X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5" t="n"/>
      <c r="I22" s="6" t="n"/>
      <c r="J22" s="4" t="n"/>
      <c r="K22" s="4" t="n"/>
      <c r="L22" s="5" t="n"/>
      <c r="M22" s="6" t="n"/>
      <c r="N22" s="4" t="n"/>
      <c r="O22" s="4" t="n"/>
      <c r="P22" s="5" t="n"/>
      <c r="Q22" s="6" t="n"/>
      <c r="R22" s="6" t="n"/>
      <c r="S22" s="7">
        <f>IF(OR(O22="",Q22=""),"",IFERROR(IF(AND(INDEX(Fees!$D$5:$D$15,MATCH(O22,Fees!$A$5:$A$15,0))&gt;0,Q22&lt;INDEX(Fees!$D$5:$D$15,MATCH(O22,Fees!$A$5:$A$15,0))),Q22*INDEX(Fees!$E$5:$E$15,MATCH(O22,Fees!$A$5:$A$15,0))+INDEX(Fees!$F$5:$F$15,MATCH(O22,Fees!$A$5:$A$15,0)),Q22*INDEX(Fees!$B$5:$B$15,MATCH(O22,Fees!$A$5:$A$15,0))+INDEX(Fees!$C$5:$C$15,MATCH(O22,Fees!$A$5:$A$15,0))),""))</f>
        <v/>
      </c>
      <c r="T22" s="6" t="n"/>
      <c r="U22" s="7">
        <f>IF(AND(N22="Sold",Q22&lt;&gt;""),Q22-N(I22)-N(R22)-IF(T22&lt;&gt;"",T22,N(S22)),"")</f>
        <v/>
      </c>
      <c r="V22" s="8">
        <f>IF(AND(U22&lt;&gt;"",N(Q22)&gt;0),U22/Q22,"")</f>
        <v/>
      </c>
      <c r="W22" s="9">
        <f>IF(AND(ISNUMBER(P22),ISNUMBER(L22)),P22-L22,"")</f>
        <v/>
      </c>
      <c r="X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5" t="n"/>
      <c r="I23" s="6" t="n"/>
      <c r="J23" s="4" t="n"/>
      <c r="K23" s="4" t="n"/>
      <c r="L23" s="5" t="n"/>
      <c r="M23" s="6" t="n"/>
      <c r="N23" s="4" t="n"/>
      <c r="O23" s="4" t="n"/>
      <c r="P23" s="5" t="n"/>
      <c r="Q23" s="6" t="n"/>
      <c r="R23" s="6" t="n"/>
      <c r="S23" s="7">
        <f>IF(OR(O23="",Q23=""),"",IFERROR(IF(AND(INDEX(Fees!$D$5:$D$15,MATCH(O23,Fees!$A$5:$A$15,0))&gt;0,Q23&lt;INDEX(Fees!$D$5:$D$15,MATCH(O23,Fees!$A$5:$A$15,0))),Q23*INDEX(Fees!$E$5:$E$15,MATCH(O23,Fees!$A$5:$A$15,0))+INDEX(Fees!$F$5:$F$15,MATCH(O23,Fees!$A$5:$A$15,0)),Q23*INDEX(Fees!$B$5:$B$15,MATCH(O23,Fees!$A$5:$A$15,0))+INDEX(Fees!$C$5:$C$15,MATCH(O23,Fees!$A$5:$A$15,0))),""))</f>
        <v/>
      </c>
      <c r="T23" s="6" t="n"/>
      <c r="U23" s="7">
        <f>IF(AND(N23="Sold",Q23&lt;&gt;""),Q23-N(I23)-N(R23)-IF(T23&lt;&gt;"",T23,N(S23)),"")</f>
        <v/>
      </c>
      <c r="V23" s="8">
        <f>IF(AND(U23&lt;&gt;"",N(Q23)&gt;0),U23/Q23,"")</f>
        <v/>
      </c>
      <c r="W23" s="9">
        <f>IF(AND(ISNUMBER(P23),ISNUMBER(L23)),P23-L23,"")</f>
        <v/>
      </c>
      <c r="X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5" t="n"/>
      <c r="I24" s="6" t="n"/>
      <c r="J24" s="4" t="n"/>
      <c r="K24" s="4" t="n"/>
      <c r="L24" s="5" t="n"/>
      <c r="M24" s="6" t="n"/>
      <c r="N24" s="4" t="n"/>
      <c r="O24" s="4" t="n"/>
      <c r="P24" s="5" t="n"/>
      <c r="Q24" s="6" t="n"/>
      <c r="R24" s="6" t="n"/>
      <c r="S24" s="7">
        <f>IF(OR(O24="",Q24=""),"",IFERROR(IF(AND(INDEX(Fees!$D$5:$D$15,MATCH(O24,Fees!$A$5:$A$15,0))&gt;0,Q24&lt;INDEX(Fees!$D$5:$D$15,MATCH(O24,Fees!$A$5:$A$15,0))),Q24*INDEX(Fees!$E$5:$E$15,MATCH(O24,Fees!$A$5:$A$15,0))+INDEX(Fees!$F$5:$F$15,MATCH(O24,Fees!$A$5:$A$15,0)),Q24*INDEX(Fees!$B$5:$B$15,MATCH(O24,Fees!$A$5:$A$15,0))+INDEX(Fees!$C$5:$C$15,MATCH(O24,Fees!$A$5:$A$15,0))),""))</f>
        <v/>
      </c>
      <c r="T24" s="6" t="n"/>
      <c r="U24" s="7">
        <f>IF(AND(N24="Sold",Q24&lt;&gt;""),Q24-N(I24)-N(R24)-IF(T24&lt;&gt;"",T24,N(S24)),"")</f>
        <v/>
      </c>
      <c r="V24" s="8">
        <f>IF(AND(U24&lt;&gt;"",N(Q24)&gt;0),U24/Q24,"")</f>
        <v/>
      </c>
      <c r="W24" s="9">
        <f>IF(AND(ISNUMBER(P24),ISNUMBER(L24)),P24-L24,"")</f>
        <v/>
      </c>
      <c r="X24" s="4" t="n"/>
    </row>
    <row r="25">
      <c r="A25" s="4" t="n"/>
      <c r="B25" s="4" t="n"/>
      <c r="C25" s="4" t="n"/>
      <c r="D25" s="4" t="n"/>
      <c r="E25" s="4" t="n"/>
      <c r="F25" s="4" t="n"/>
      <c r="G25" s="4" t="n"/>
      <c r="H25" s="5" t="n"/>
      <c r="I25" s="6" t="n"/>
      <c r="J25" s="4" t="n"/>
      <c r="K25" s="4" t="n"/>
      <c r="L25" s="5" t="n"/>
      <c r="M25" s="6" t="n"/>
      <c r="N25" s="4" t="n"/>
      <c r="O25" s="4" t="n"/>
      <c r="P25" s="5" t="n"/>
      <c r="Q25" s="6" t="n"/>
      <c r="R25" s="6" t="n"/>
      <c r="S25" s="7">
        <f>IF(OR(O25="",Q25=""),"",IFERROR(IF(AND(INDEX(Fees!$D$5:$D$15,MATCH(O25,Fees!$A$5:$A$15,0))&gt;0,Q25&lt;INDEX(Fees!$D$5:$D$15,MATCH(O25,Fees!$A$5:$A$15,0))),Q25*INDEX(Fees!$E$5:$E$15,MATCH(O25,Fees!$A$5:$A$15,0))+INDEX(Fees!$F$5:$F$15,MATCH(O25,Fees!$A$5:$A$15,0)),Q25*INDEX(Fees!$B$5:$B$15,MATCH(O25,Fees!$A$5:$A$15,0))+INDEX(Fees!$C$5:$C$15,MATCH(O25,Fees!$A$5:$A$15,0))),""))</f>
        <v/>
      </c>
      <c r="T25" s="6" t="n"/>
      <c r="U25" s="7">
        <f>IF(AND(N25="Sold",Q25&lt;&gt;""),Q25-N(I25)-N(R25)-IF(T25&lt;&gt;"",T25,N(S25)),"")</f>
        <v/>
      </c>
      <c r="V25" s="8">
        <f>IF(AND(U25&lt;&gt;"",N(Q25)&gt;0),U25/Q25,"")</f>
        <v/>
      </c>
      <c r="W25" s="9">
        <f>IF(AND(ISNUMBER(P25),ISNUMBER(L25)),P25-L25,"")</f>
        <v/>
      </c>
      <c r="X25" s="4" t="n"/>
    </row>
    <row r="26">
      <c r="A26" s="4" t="n"/>
      <c r="B26" s="4" t="n"/>
      <c r="C26" s="4" t="n"/>
      <c r="D26" s="4" t="n"/>
      <c r="E26" s="4" t="n"/>
      <c r="F26" s="4" t="n"/>
      <c r="G26" s="4" t="n"/>
      <c r="H26" s="5" t="n"/>
      <c r="I26" s="6" t="n"/>
      <c r="J26" s="4" t="n"/>
      <c r="K26" s="4" t="n"/>
      <c r="L26" s="5" t="n"/>
      <c r="M26" s="6" t="n"/>
      <c r="N26" s="4" t="n"/>
      <c r="O26" s="4" t="n"/>
      <c r="P26" s="5" t="n"/>
      <c r="Q26" s="6" t="n"/>
      <c r="R26" s="6" t="n"/>
      <c r="S26" s="7">
        <f>IF(OR(O26="",Q26=""),"",IFERROR(IF(AND(INDEX(Fees!$D$5:$D$15,MATCH(O26,Fees!$A$5:$A$15,0))&gt;0,Q26&lt;INDEX(Fees!$D$5:$D$15,MATCH(O26,Fees!$A$5:$A$15,0))),Q26*INDEX(Fees!$E$5:$E$15,MATCH(O26,Fees!$A$5:$A$15,0))+INDEX(Fees!$F$5:$F$15,MATCH(O26,Fees!$A$5:$A$15,0)),Q26*INDEX(Fees!$B$5:$B$15,MATCH(O26,Fees!$A$5:$A$15,0))+INDEX(Fees!$C$5:$C$15,MATCH(O26,Fees!$A$5:$A$15,0))),""))</f>
        <v/>
      </c>
      <c r="T26" s="6" t="n"/>
      <c r="U26" s="7">
        <f>IF(AND(N26="Sold",Q26&lt;&gt;""),Q26-N(I26)-N(R26)-IF(T26&lt;&gt;"",T26,N(S26)),"")</f>
        <v/>
      </c>
      <c r="V26" s="8">
        <f>IF(AND(U26&lt;&gt;"",N(Q26)&gt;0),U26/Q26,"")</f>
        <v/>
      </c>
      <c r="W26" s="9">
        <f>IF(AND(ISNUMBER(P26),ISNUMBER(L26)),P26-L26,"")</f>
        <v/>
      </c>
      <c r="X26" s="4" t="n"/>
    </row>
    <row r="27">
      <c r="A27" s="4" t="n"/>
      <c r="B27" s="4" t="n"/>
      <c r="C27" s="4" t="n"/>
      <c r="D27" s="4" t="n"/>
      <c r="E27" s="4" t="n"/>
      <c r="F27" s="4" t="n"/>
      <c r="G27" s="4" t="n"/>
      <c r="H27" s="5" t="n"/>
      <c r="I27" s="6" t="n"/>
      <c r="J27" s="4" t="n"/>
      <c r="K27" s="4" t="n"/>
      <c r="L27" s="5" t="n"/>
      <c r="M27" s="6" t="n"/>
      <c r="N27" s="4" t="n"/>
      <c r="O27" s="4" t="n"/>
      <c r="P27" s="5" t="n"/>
      <c r="Q27" s="6" t="n"/>
      <c r="R27" s="6" t="n"/>
      <c r="S27" s="7">
        <f>IF(OR(O27="",Q27=""),"",IFERROR(IF(AND(INDEX(Fees!$D$5:$D$15,MATCH(O27,Fees!$A$5:$A$15,0))&gt;0,Q27&lt;INDEX(Fees!$D$5:$D$15,MATCH(O27,Fees!$A$5:$A$15,0))),Q27*INDEX(Fees!$E$5:$E$15,MATCH(O27,Fees!$A$5:$A$15,0))+INDEX(Fees!$F$5:$F$15,MATCH(O27,Fees!$A$5:$A$15,0)),Q27*INDEX(Fees!$B$5:$B$15,MATCH(O27,Fees!$A$5:$A$15,0))+INDEX(Fees!$C$5:$C$15,MATCH(O27,Fees!$A$5:$A$15,0))),""))</f>
        <v/>
      </c>
      <c r="T27" s="6" t="n"/>
      <c r="U27" s="7">
        <f>IF(AND(N27="Sold",Q27&lt;&gt;""),Q27-N(I27)-N(R27)-IF(T27&lt;&gt;"",T27,N(S27)),"")</f>
        <v/>
      </c>
      <c r="V27" s="8">
        <f>IF(AND(U27&lt;&gt;"",N(Q27)&gt;0),U27/Q27,"")</f>
        <v/>
      </c>
      <c r="W27" s="9">
        <f>IF(AND(ISNUMBER(P27),ISNUMBER(L27)),P27-L27,"")</f>
        <v/>
      </c>
      <c r="X27" s="4" t="n"/>
    </row>
    <row r="28">
      <c r="A28" s="4" t="n"/>
      <c r="B28" s="4" t="n"/>
      <c r="C28" s="4" t="n"/>
      <c r="D28" s="4" t="n"/>
      <c r="E28" s="4" t="n"/>
      <c r="F28" s="4" t="n"/>
      <c r="G28" s="4" t="n"/>
      <c r="H28" s="5" t="n"/>
      <c r="I28" s="6" t="n"/>
      <c r="J28" s="4" t="n"/>
      <c r="K28" s="4" t="n"/>
      <c r="L28" s="5" t="n"/>
      <c r="M28" s="6" t="n"/>
      <c r="N28" s="4" t="n"/>
      <c r="O28" s="4" t="n"/>
      <c r="P28" s="5" t="n"/>
      <c r="Q28" s="6" t="n"/>
      <c r="R28" s="6" t="n"/>
      <c r="S28" s="7">
        <f>IF(OR(O28="",Q28=""),"",IFERROR(IF(AND(INDEX(Fees!$D$5:$D$15,MATCH(O28,Fees!$A$5:$A$15,0))&gt;0,Q28&lt;INDEX(Fees!$D$5:$D$15,MATCH(O28,Fees!$A$5:$A$15,0))),Q28*INDEX(Fees!$E$5:$E$15,MATCH(O28,Fees!$A$5:$A$15,0))+INDEX(Fees!$F$5:$F$15,MATCH(O28,Fees!$A$5:$A$15,0)),Q28*INDEX(Fees!$B$5:$B$15,MATCH(O28,Fees!$A$5:$A$15,0))+INDEX(Fees!$C$5:$C$15,MATCH(O28,Fees!$A$5:$A$15,0))),""))</f>
        <v/>
      </c>
      <c r="T28" s="6" t="n"/>
      <c r="U28" s="7">
        <f>IF(AND(N28="Sold",Q28&lt;&gt;""),Q28-N(I28)-N(R28)-IF(T28&lt;&gt;"",T28,N(S28)),"")</f>
        <v/>
      </c>
      <c r="V28" s="8">
        <f>IF(AND(U28&lt;&gt;"",N(Q28)&gt;0),U28/Q28,"")</f>
        <v/>
      </c>
      <c r="W28" s="9">
        <f>IF(AND(ISNUMBER(P28),ISNUMBER(L28)),P28-L28,"")</f>
        <v/>
      </c>
      <c r="X28" s="4" t="n"/>
    </row>
    <row r="29">
      <c r="A29" s="4" t="n"/>
      <c r="B29" s="4" t="n"/>
      <c r="C29" s="4" t="n"/>
      <c r="D29" s="4" t="n"/>
      <c r="E29" s="4" t="n"/>
      <c r="F29" s="4" t="n"/>
      <c r="G29" s="4" t="n"/>
      <c r="H29" s="5" t="n"/>
      <c r="I29" s="6" t="n"/>
      <c r="J29" s="4" t="n"/>
      <c r="K29" s="4" t="n"/>
      <c r="L29" s="5" t="n"/>
      <c r="M29" s="6" t="n"/>
      <c r="N29" s="4" t="n"/>
      <c r="O29" s="4" t="n"/>
      <c r="P29" s="5" t="n"/>
      <c r="Q29" s="6" t="n"/>
      <c r="R29" s="6" t="n"/>
      <c r="S29" s="7">
        <f>IF(OR(O29="",Q29=""),"",IFERROR(IF(AND(INDEX(Fees!$D$5:$D$15,MATCH(O29,Fees!$A$5:$A$15,0))&gt;0,Q29&lt;INDEX(Fees!$D$5:$D$15,MATCH(O29,Fees!$A$5:$A$15,0))),Q29*INDEX(Fees!$E$5:$E$15,MATCH(O29,Fees!$A$5:$A$15,0))+INDEX(Fees!$F$5:$F$15,MATCH(O29,Fees!$A$5:$A$15,0)),Q29*INDEX(Fees!$B$5:$B$15,MATCH(O29,Fees!$A$5:$A$15,0))+INDEX(Fees!$C$5:$C$15,MATCH(O29,Fees!$A$5:$A$15,0))),""))</f>
        <v/>
      </c>
      <c r="T29" s="6" t="n"/>
      <c r="U29" s="7">
        <f>IF(AND(N29="Sold",Q29&lt;&gt;""),Q29-N(I29)-N(R29)-IF(T29&lt;&gt;"",T29,N(S29)),"")</f>
        <v/>
      </c>
      <c r="V29" s="8">
        <f>IF(AND(U29&lt;&gt;"",N(Q29)&gt;0),U29/Q29,"")</f>
        <v/>
      </c>
      <c r="W29" s="9">
        <f>IF(AND(ISNUMBER(P29),ISNUMBER(L29)),P29-L29,"")</f>
        <v/>
      </c>
      <c r="X29" s="4" t="n"/>
    </row>
    <row r="30">
      <c r="A30" s="4" t="n"/>
      <c r="B30" s="4" t="n"/>
      <c r="C30" s="4" t="n"/>
      <c r="D30" s="4" t="n"/>
      <c r="E30" s="4" t="n"/>
      <c r="F30" s="4" t="n"/>
      <c r="G30" s="4" t="n"/>
      <c r="H30" s="5" t="n"/>
      <c r="I30" s="6" t="n"/>
      <c r="J30" s="4" t="n"/>
      <c r="K30" s="4" t="n"/>
      <c r="L30" s="5" t="n"/>
      <c r="M30" s="6" t="n"/>
      <c r="N30" s="4" t="n"/>
      <c r="O30" s="4" t="n"/>
      <c r="P30" s="5" t="n"/>
      <c r="Q30" s="6" t="n"/>
      <c r="R30" s="6" t="n"/>
      <c r="S30" s="7">
        <f>IF(OR(O30="",Q30=""),"",IFERROR(IF(AND(INDEX(Fees!$D$5:$D$15,MATCH(O30,Fees!$A$5:$A$15,0))&gt;0,Q30&lt;INDEX(Fees!$D$5:$D$15,MATCH(O30,Fees!$A$5:$A$15,0))),Q30*INDEX(Fees!$E$5:$E$15,MATCH(O30,Fees!$A$5:$A$15,0))+INDEX(Fees!$F$5:$F$15,MATCH(O30,Fees!$A$5:$A$15,0)),Q30*INDEX(Fees!$B$5:$B$15,MATCH(O30,Fees!$A$5:$A$15,0))+INDEX(Fees!$C$5:$C$15,MATCH(O30,Fees!$A$5:$A$15,0))),""))</f>
        <v/>
      </c>
      <c r="T30" s="6" t="n"/>
      <c r="U30" s="7">
        <f>IF(AND(N30="Sold",Q30&lt;&gt;""),Q30-N(I30)-N(R30)-IF(T30&lt;&gt;"",T30,N(S30)),"")</f>
        <v/>
      </c>
      <c r="V30" s="8">
        <f>IF(AND(U30&lt;&gt;"",N(Q30)&gt;0),U30/Q30,"")</f>
        <v/>
      </c>
      <c r="W30" s="9">
        <f>IF(AND(ISNUMBER(P30),ISNUMBER(L30)),P30-L30,"")</f>
        <v/>
      </c>
      <c r="X30" s="4" t="n"/>
    </row>
    <row r="31">
      <c r="A31" s="4" t="n"/>
      <c r="B31" s="4" t="n"/>
      <c r="C31" s="4" t="n"/>
      <c r="D31" s="4" t="n"/>
      <c r="E31" s="4" t="n"/>
      <c r="F31" s="4" t="n"/>
      <c r="G31" s="4" t="n"/>
      <c r="H31" s="5" t="n"/>
      <c r="I31" s="6" t="n"/>
      <c r="J31" s="4" t="n"/>
      <c r="K31" s="4" t="n"/>
      <c r="L31" s="5" t="n"/>
      <c r="M31" s="6" t="n"/>
      <c r="N31" s="4" t="n"/>
      <c r="O31" s="4" t="n"/>
      <c r="P31" s="5" t="n"/>
      <c r="Q31" s="6" t="n"/>
      <c r="R31" s="6" t="n"/>
      <c r="S31" s="7">
        <f>IF(OR(O31="",Q31=""),"",IFERROR(IF(AND(INDEX(Fees!$D$5:$D$15,MATCH(O31,Fees!$A$5:$A$15,0))&gt;0,Q31&lt;INDEX(Fees!$D$5:$D$15,MATCH(O31,Fees!$A$5:$A$15,0))),Q31*INDEX(Fees!$E$5:$E$15,MATCH(O31,Fees!$A$5:$A$15,0))+INDEX(Fees!$F$5:$F$15,MATCH(O31,Fees!$A$5:$A$15,0)),Q31*INDEX(Fees!$B$5:$B$15,MATCH(O31,Fees!$A$5:$A$15,0))+INDEX(Fees!$C$5:$C$15,MATCH(O31,Fees!$A$5:$A$15,0))),""))</f>
        <v/>
      </c>
      <c r="T31" s="6" t="n"/>
      <c r="U31" s="7">
        <f>IF(AND(N31="Sold",Q31&lt;&gt;""),Q31-N(I31)-N(R31)-IF(T31&lt;&gt;"",T31,N(S31)),"")</f>
        <v/>
      </c>
      <c r="V31" s="8">
        <f>IF(AND(U31&lt;&gt;"",N(Q31)&gt;0),U31/Q31,"")</f>
        <v/>
      </c>
      <c r="W31" s="9">
        <f>IF(AND(ISNUMBER(P31),ISNUMBER(L31)),P31-L31,"")</f>
        <v/>
      </c>
      <c r="X31" s="4" t="n"/>
    </row>
    <row r="32">
      <c r="A32" s="4" t="n"/>
      <c r="B32" s="4" t="n"/>
      <c r="C32" s="4" t="n"/>
      <c r="D32" s="4" t="n"/>
      <c r="E32" s="4" t="n"/>
      <c r="F32" s="4" t="n"/>
      <c r="G32" s="4" t="n"/>
      <c r="H32" s="5" t="n"/>
      <c r="I32" s="6" t="n"/>
      <c r="J32" s="4" t="n"/>
      <c r="K32" s="4" t="n"/>
      <c r="L32" s="5" t="n"/>
      <c r="M32" s="6" t="n"/>
      <c r="N32" s="4" t="n"/>
      <c r="O32" s="4" t="n"/>
      <c r="P32" s="5" t="n"/>
      <c r="Q32" s="6" t="n"/>
      <c r="R32" s="6" t="n"/>
      <c r="S32" s="7">
        <f>IF(OR(O32="",Q32=""),"",IFERROR(IF(AND(INDEX(Fees!$D$5:$D$15,MATCH(O32,Fees!$A$5:$A$15,0))&gt;0,Q32&lt;INDEX(Fees!$D$5:$D$15,MATCH(O32,Fees!$A$5:$A$15,0))),Q32*INDEX(Fees!$E$5:$E$15,MATCH(O32,Fees!$A$5:$A$15,0))+INDEX(Fees!$F$5:$F$15,MATCH(O32,Fees!$A$5:$A$15,0)),Q32*INDEX(Fees!$B$5:$B$15,MATCH(O32,Fees!$A$5:$A$15,0))+INDEX(Fees!$C$5:$C$15,MATCH(O32,Fees!$A$5:$A$15,0))),""))</f>
        <v/>
      </c>
      <c r="T32" s="6" t="n"/>
      <c r="U32" s="7">
        <f>IF(AND(N32="Sold",Q32&lt;&gt;""),Q32-N(I32)-N(R32)-IF(T32&lt;&gt;"",T32,N(S32)),"")</f>
        <v/>
      </c>
      <c r="V32" s="8">
        <f>IF(AND(U32&lt;&gt;"",N(Q32)&gt;0),U32/Q32,"")</f>
        <v/>
      </c>
      <c r="W32" s="9">
        <f>IF(AND(ISNUMBER(P32),ISNUMBER(L32)),P32-L32,"")</f>
        <v/>
      </c>
      <c r="X32" s="4" t="n"/>
    </row>
    <row r="33">
      <c r="A33" s="4" t="n"/>
      <c r="B33" s="4" t="n"/>
      <c r="C33" s="4" t="n"/>
      <c r="D33" s="4" t="n"/>
      <c r="E33" s="4" t="n"/>
      <c r="F33" s="4" t="n"/>
      <c r="G33" s="4" t="n"/>
      <c r="H33" s="5" t="n"/>
      <c r="I33" s="6" t="n"/>
      <c r="J33" s="4" t="n"/>
      <c r="K33" s="4" t="n"/>
      <c r="L33" s="5" t="n"/>
      <c r="M33" s="6" t="n"/>
      <c r="N33" s="4" t="n"/>
      <c r="O33" s="4" t="n"/>
      <c r="P33" s="5" t="n"/>
      <c r="Q33" s="6" t="n"/>
      <c r="R33" s="6" t="n"/>
      <c r="S33" s="7">
        <f>IF(OR(O33="",Q33=""),"",IFERROR(IF(AND(INDEX(Fees!$D$5:$D$15,MATCH(O33,Fees!$A$5:$A$15,0))&gt;0,Q33&lt;INDEX(Fees!$D$5:$D$15,MATCH(O33,Fees!$A$5:$A$15,0))),Q33*INDEX(Fees!$E$5:$E$15,MATCH(O33,Fees!$A$5:$A$15,0))+INDEX(Fees!$F$5:$F$15,MATCH(O33,Fees!$A$5:$A$15,0)),Q33*INDEX(Fees!$B$5:$B$15,MATCH(O33,Fees!$A$5:$A$15,0))+INDEX(Fees!$C$5:$C$15,MATCH(O33,Fees!$A$5:$A$15,0))),""))</f>
        <v/>
      </c>
      <c r="T33" s="6" t="n"/>
      <c r="U33" s="7">
        <f>IF(AND(N33="Sold",Q33&lt;&gt;""),Q33-N(I33)-N(R33)-IF(T33&lt;&gt;"",T33,N(S33)),"")</f>
        <v/>
      </c>
      <c r="V33" s="8">
        <f>IF(AND(U33&lt;&gt;"",N(Q33)&gt;0),U33/Q33,"")</f>
        <v/>
      </c>
      <c r="W33" s="9">
        <f>IF(AND(ISNUMBER(P33),ISNUMBER(L33)),P33-L33,"")</f>
        <v/>
      </c>
      <c r="X33" s="4" t="n"/>
    </row>
    <row r="34">
      <c r="A34" s="4" t="n"/>
      <c r="B34" s="4" t="n"/>
      <c r="C34" s="4" t="n"/>
      <c r="D34" s="4" t="n"/>
      <c r="E34" s="4" t="n"/>
      <c r="F34" s="4" t="n"/>
      <c r="G34" s="4" t="n"/>
      <c r="H34" s="5" t="n"/>
      <c r="I34" s="6" t="n"/>
      <c r="J34" s="4" t="n"/>
      <c r="K34" s="4" t="n"/>
      <c r="L34" s="5" t="n"/>
      <c r="M34" s="6" t="n"/>
      <c r="N34" s="4" t="n"/>
      <c r="O34" s="4" t="n"/>
      <c r="P34" s="5" t="n"/>
      <c r="Q34" s="6" t="n"/>
      <c r="R34" s="6" t="n"/>
      <c r="S34" s="7">
        <f>IF(OR(O34="",Q34=""),"",IFERROR(IF(AND(INDEX(Fees!$D$5:$D$15,MATCH(O34,Fees!$A$5:$A$15,0))&gt;0,Q34&lt;INDEX(Fees!$D$5:$D$15,MATCH(O34,Fees!$A$5:$A$15,0))),Q34*INDEX(Fees!$E$5:$E$15,MATCH(O34,Fees!$A$5:$A$15,0))+INDEX(Fees!$F$5:$F$15,MATCH(O34,Fees!$A$5:$A$15,0)),Q34*INDEX(Fees!$B$5:$B$15,MATCH(O34,Fees!$A$5:$A$15,0))+INDEX(Fees!$C$5:$C$15,MATCH(O34,Fees!$A$5:$A$15,0))),""))</f>
        <v/>
      </c>
      <c r="T34" s="6" t="n"/>
      <c r="U34" s="7">
        <f>IF(AND(N34="Sold",Q34&lt;&gt;""),Q34-N(I34)-N(R34)-IF(T34&lt;&gt;"",T34,N(S34)),"")</f>
        <v/>
      </c>
      <c r="V34" s="8">
        <f>IF(AND(U34&lt;&gt;"",N(Q34)&gt;0),U34/Q34,"")</f>
        <v/>
      </c>
      <c r="W34" s="9">
        <f>IF(AND(ISNUMBER(P34),ISNUMBER(L34)),P34-L34,"")</f>
        <v/>
      </c>
      <c r="X34" s="4" t="n"/>
    </row>
    <row r="35">
      <c r="A35" s="4" t="n"/>
      <c r="B35" s="4" t="n"/>
      <c r="C35" s="4" t="n"/>
      <c r="D35" s="4" t="n"/>
      <c r="E35" s="4" t="n"/>
      <c r="F35" s="4" t="n"/>
      <c r="G35" s="4" t="n"/>
      <c r="H35" s="5" t="n"/>
      <c r="I35" s="6" t="n"/>
      <c r="J35" s="4" t="n"/>
      <c r="K35" s="4" t="n"/>
      <c r="L35" s="5" t="n"/>
      <c r="M35" s="6" t="n"/>
      <c r="N35" s="4" t="n"/>
      <c r="O35" s="4" t="n"/>
      <c r="P35" s="5" t="n"/>
      <c r="Q35" s="6" t="n"/>
      <c r="R35" s="6" t="n"/>
      <c r="S35" s="7">
        <f>IF(OR(O35="",Q35=""),"",IFERROR(IF(AND(INDEX(Fees!$D$5:$D$15,MATCH(O35,Fees!$A$5:$A$15,0))&gt;0,Q35&lt;INDEX(Fees!$D$5:$D$15,MATCH(O35,Fees!$A$5:$A$15,0))),Q35*INDEX(Fees!$E$5:$E$15,MATCH(O35,Fees!$A$5:$A$15,0))+INDEX(Fees!$F$5:$F$15,MATCH(O35,Fees!$A$5:$A$15,0)),Q35*INDEX(Fees!$B$5:$B$15,MATCH(O35,Fees!$A$5:$A$15,0))+INDEX(Fees!$C$5:$C$15,MATCH(O35,Fees!$A$5:$A$15,0))),""))</f>
        <v/>
      </c>
      <c r="T35" s="6" t="n"/>
      <c r="U35" s="7">
        <f>IF(AND(N35="Sold",Q35&lt;&gt;""),Q35-N(I35)-N(R35)-IF(T35&lt;&gt;"",T35,N(S35)),"")</f>
        <v/>
      </c>
      <c r="V35" s="8">
        <f>IF(AND(U35&lt;&gt;"",N(Q35)&gt;0),U35/Q35,"")</f>
        <v/>
      </c>
      <c r="W35" s="9">
        <f>IF(AND(ISNUMBER(P35),ISNUMBER(L35)),P35-L35,"")</f>
        <v/>
      </c>
      <c r="X35" s="4" t="n"/>
    </row>
    <row r="36">
      <c r="A36" s="4" t="n"/>
      <c r="B36" s="4" t="n"/>
      <c r="C36" s="4" t="n"/>
      <c r="D36" s="4" t="n"/>
      <c r="E36" s="4" t="n"/>
      <c r="F36" s="4" t="n"/>
      <c r="G36" s="4" t="n"/>
      <c r="H36" s="5" t="n"/>
      <c r="I36" s="6" t="n"/>
      <c r="J36" s="4" t="n"/>
      <c r="K36" s="4" t="n"/>
      <c r="L36" s="5" t="n"/>
      <c r="M36" s="6" t="n"/>
      <c r="N36" s="4" t="n"/>
      <c r="O36" s="4" t="n"/>
      <c r="P36" s="5" t="n"/>
      <c r="Q36" s="6" t="n"/>
      <c r="R36" s="6" t="n"/>
      <c r="S36" s="7">
        <f>IF(OR(O36="",Q36=""),"",IFERROR(IF(AND(INDEX(Fees!$D$5:$D$15,MATCH(O36,Fees!$A$5:$A$15,0))&gt;0,Q36&lt;INDEX(Fees!$D$5:$D$15,MATCH(O36,Fees!$A$5:$A$15,0))),Q36*INDEX(Fees!$E$5:$E$15,MATCH(O36,Fees!$A$5:$A$15,0))+INDEX(Fees!$F$5:$F$15,MATCH(O36,Fees!$A$5:$A$15,0)),Q36*INDEX(Fees!$B$5:$B$15,MATCH(O36,Fees!$A$5:$A$15,0))+INDEX(Fees!$C$5:$C$15,MATCH(O36,Fees!$A$5:$A$15,0))),""))</f>
        <v/>
      </c>
      <c r="T36" s="6" t="n"/>
      <c r="U36" s="7">
        <f>IF(AND(N36="Sold",Q36&lt;&gt;""),Q36-N(I36)-N(R36)-IF(T36&lt;&gt;"",T36,N(S36)),"")</f>
        <v/>
      </c>
      <c r="V36" s="8">
        <f>IF(AND(U36&lt;&gt;"",N(Q36)&gt;0),U36/Q36,"")</f>
        <v/>
      </c>
      <c r="W36" s="9">
        <f>IF(AND(ISNUMBER(P36),ISNUMBER(L36)),P36-L36,"")</f>
        <v/>
      </c>
      <c r="X36" s="4" t="n"/>
    </row>
    <row r="37">
      <c r="A37" s="4" t="n"/>
      <c r="B37" s="4" t="n"/>
      <c r="C37" s="4" t="n"/>
      <c r="D37" s="4" t="n"/>
      <c r="E37" s="4" t="n"/>
      <c r="F37" s="4" t="n"/>
      <c r="G37" s="4" t="n"/>
      <c r="H37" s="5" t="n"/>
      <c r="I37" s="6" t="n"/>
      <c r="J37" s="4" t="n"/>
      <c r="K37" s="4" t="n"/>
      <c r="L37" s="5" t="n"/>
      <c r="M37" s="6" t="n"/>
      <c r="N37" s="4" t="n"/>
      <c r="O37" s="4" t="n"/>
      <c r="P37" s="5" t="n"/>
      <c r="Q37" s="6" t="n"/>
      <c r="R37" s="6" t="n"/>
      <c r="S37" s="7">
        <f>IF(OR(O37="",Q37=""),"",IFERROR(IF(AND(INDEX(Fees!$D$5:$D$15,MATCH(O37,Fees!$A$5:$A$15,0))&gt;0,Q37&lt;INDEX(Fees!$D$5:$D$15,MATCH(O37,Fees!$A$5:$A$15,0))),Q37*INDEX(Fees!$E$5:$E$15,MATCH(O37,Fees!$A$5:$A$15,0))+INDEX(Fees!$F$5:$F$15,MATCH(O37,Fees!$A$5:$A$15,0)),Q37*INDEX(Fees!$B$5:$B$15,MATCH(O37,Fees!$A$5:$A$15,0))+INDEX(Fees!$C$5:$C$15,MATCH(O37,Fees!$A$5:$A$15,0))),""))</f>
        <v/>
      </c>
      <c r="T37" s="6" t="n"/>
      <c r="U37" s="7">
        <f>IF(AND(N37="Sold",Q37&lt;&gt;""),Q37-N(I37)-N(R37)-IF(T37&lt;&gt;"",T37,N(S37)),"")</f>
        <v/>
      </c>
      <c r="V37" s="8">
        <f>IF(AND(U37&lt;&gt;"",N(Q37)&gt;0),U37/Q37,"")</f>
        <v/>
      </c>
      <c r="W37" s="9">
        <f>IF(AND(ISNUMBER(P37),ISNUMBER(L37)),P37-L37,"")</f>
        <v/>
      </c>
      <c r="X37" s="4" t="n"/>
    </row>
    <row r="38">
      <c r="A38" s="4" t="n"/>
      <c r="B38" s="4" t="n"/>
      <c r="C38" s="4" t="n"/>
      <c r="D38" s="4" t="n"/>
      <c r="E38" s="4" t="n"/>
      <c r="F38" s="4" t="n"/>
      <c r="G38" s="4" t="n"/>
      <c r="H38" s="5" t="n"/>
      <c r="I38" s="6" t="n"/>
      <c r="J38" s="4" t="n"/>
      <c r="K38" s="4" t="n"/>
      <c r="L38" s="5" t="n"/>
      <c r="M38" s="6" t="n"/>
      <c r="N38" s="4" t="n"/>
      <c r="O38" s="4" t="n"/>
      <c r="P38" s="5" t="n"/>
      <c r="Q38" s="6" t="n"/>
      <c r="R38" s="6" t="n"/>
      <c r="S38" s="7">
        <f>IF(OR(O38="",Q38=""),"",IFERROR(IF(AND(INDEX(Fees!$D$5:$D$15,MATCH(O38,Fees!$A$5:$A$15,0))&gt;0,Q38&lt;INDEX(Fees!$D$5:$D$15,MATCH(O38,Fees!$A$5:$A$15,0))),Q38*INDEX(Fees!$E$5:$E$15,MATCH(O38,Fees!$A$5:$A$15,0))+INDEX(Fees!$F$5:$F$15,MATCH(O38,Fees!$A$5:$A$15,0)),Q38*INDEX(Fees!$B$5:$B$15,MATCH(O38,Fees!$A$5:$A$15,0))+INDEX(Fees!$C$5:$C$15,MATCH(O38,Fees!$A$5:$A$15,0))),""))</f>
        <v/>
      </c>
      <c r="T38" s="6" t="n"/>
      <c r="U38" s="7">
        <f>IF(AND(N38="Sold",Q38&lt;&gt;""),Q38-N(I38)-N(R38)-IF(T38&lt;&gt;"",T38,N(S38)),"")</f>
        <v/>
      </c>
      <c r="V38" s="8">
        <f>IF(AND(U38&lt;&gt;"",N(Q38)&gt;0),U38/Q38,"")</f>
        <v/>
      </c>
      <c r="W38" s="9">
        <f>IF(AND(ISNUMBER(P38),ISNUMBER(L38)),P38-L38,"")</f>
        <v/>
      </c>
      <c r="X38" s="4" t="n"/>
    </row>
    <row r="39">
      <c r="A39" s="4" t="n"/>
      <c r="B39" s="4" t="n"/>
      <c r="C39" s="4" t="n"/>
      <c r="D39" s="4" t="n"/>
      <c r="E39" s="4" t="n"/>
      <c r="F39" s="4" t="n"/>
      <c r="G39" s="4" t="n"/>
      <c r="H39" s="5" t="n"/>
      <c r="I39" s="6" t="n"/>
      <c r="J39" s="4" t="n"/>
      <c r="K39" s="4" t="n"/>
      <c r="L39" s="5" t="n"/>
      <c r="M39" s="6" t="n"/>
      <c r="N39" s="4" t="n"/>
      <c r="O39" s="4" t="n"/>
      <c r="P39" s="5" t="n"/>
      <c r="Q39" s="6" t="n"/>
      <c r="R39" s="6" t="n"/>
      <c r="S39" s="7">
        <f>IF(OR(O39="",Q39=""),"",IFERROR(IF(AND(INDEX(Fees!$D$5:$D$15,MATCH(O39,Fees!$A$5:$A$15,0))&gt;0,Q39&lt;INDEX(Fees!$D$5:$D$15,MATCH(O39,Fees!$A$5:$A$15,0))),Q39*INDEX(Fees!$E$5:$E$15,MATCH(O39,Fees!$A$5:$A$15,0))+INDEX(Fees!$F$5:$F$15,MATCH(O39,Fees!$A$5:$A$15,0)),Q39*INDEX(Fees!$B$5:$B$15,MATCH(O39,Fees!$A$5:$A$15,0))+INDEX(Fees!$C$5:$C$15,MATCH(O39,Fees!$A$5:$A$15,0))),""))</f>
        <v/>
      </c>
      <c r="T39" s="6" t="n"/>
      <c r="U39" s="7">
        <f>IF(AND(N39="Sold",Q39&lt;&gt;""),Q39-N(I39)-N(R39)-IF(T39&lt;&gt;"",T39,N(S39)),"")</f>
        <v/>
      </c>
      <c r="V39" s="8">
        <f>IF(AND(U39&lt;&gt;"",N(Q39)&gt;0),U39/Q39,"")</f>
        <v/>
      </c>
      <c r="W39" s="9">
        <f>IF(AND(ISNUMBER(P39),ISNUMBER(L39)),P39-L39,"")</f>
        <v/>
      </c>
      <c r="X39" s="4" t="n"/>
    </row>
    <row r="40">
      <c r="A40" s="4" t="n"/>
      <c r="B40" s="4" t="n"/>
      <c r="C40" s="4" t="n"/>
      <c r="D40" s="4" t="n"/>
      <c r="E40" s="4" t="n"/>
      <c r="F40" s="4" t="n"/>
      <c r="G40" s="4" t="n"/>
      <c r="H40" s="5" t="n"/>
      <c r="I40" s="6" t="n"/>
      <c r="J40" s="4" t="n"/>
      <c r="K40" s="4" t="n"/>
      <c r="L40" s="5" t="n"/>
      <c r="M40" s="6" t="n"/>
      <c r="N40" s="4" t="n"/>
      <c r="O40" s="4" t="n"/>
      <c r="P40" s="5" t="n"/>
      <c r="Q40" s="6" t="n"/>
      <c r="R40" s="6" t="n"/>
      <c r="S40" s="7">
        <f>IF(OR(O40="",Q40=""),"",IFERROR(IF(AND(INDEX(Fees!$D$5:$D$15,MATCH(O40,Fees!$A$5:$A$15,0))&gt;0,Q40&lt;INDEX(Fees!$D$5:$D$15,MATCH(O40,Fees!$A$5:$A$15,0))),Q40*INDEX(Fees!$E$5:$E$15,MATCH(O40,Fees!$A$5:$A$15,0))+INDEX(Fees!$F$5:$F$15,MATCH(O40,Fees!$A$5:$A$15,0)),Q40*INDEX(Fees!$B$5:$B$15,MATCH(O40,Fees!$A$5:$A$15,0))+INDEX(Fees!$C$5:$C$15,MATCH(O40,Fees!$A$5:$A$15,0))),""))</f>
        <v/>
      </c>
      <c r="T40" s="6" t="n"/>
      <c r="U40" s="7">
        <f>IF(AND(N40="Sold",Q40&lt;&gt;""),Q40-N(I40)-N(R40)-IF(T40&lt;&gt;"",T40,N(S40)),"")</f>
        <v/>
      </c>
      <c r="V40" s="8">
        <f>IF(AND(U40&lt;&gt;"",N(Q40)&gt;0),U40/Q40,"")</f>
        <v/>
      </c>
      <c r="W40" s="9">
        <f>IF(AND(ISNUMBER(P40),ISNUMBER(L40)),P40-L40,"")</f>
        <v/>
      </c>
      <c r="X40" s="4" t="n"/>
    </row>
    <row r="41">
      <c r="A41" s="4" t="n"/>
      <c r="B41" s="4" t="n"/>
      <c r="C41" s="4" t="n"/>
      <c r="D41" s="4" t="n"/>
      <c r="E41" s="4" t="n"/>
      <c r="F41" s="4" t="n"/>
      <c r="G41" s="4" t="n"/>
      <c r="H41" s="5" t="n"/>
      <c r="I41" s="6" t="n"/>
      <c r="J41" s="4" t="n"/>
      <c r="K41" s="4" t="n"/>
      <c r="L41" s="5" t="n"/>
      <c r="M41" s="6" t="n"/>
      <c r="N41" s="4" t="n"/>
      <c r="O41" s="4" t="n"/>
      <c r="P41" s="5" t="n"/>
      <c r="Q41" s="6" t="n"/>
      <c r="R41" s="6" t="n"/>
      <c r="S41" s="7">
        <f>IF(OR(O41="",Q41=""),"",IFERROR(IF(AND(INDEX(Fees!$D$5:$D$15,MATCH(O41,Fees!$A$5:$A$15,0))&gt;0,Q41&lt;INDEX(Fees!$D$5:$D$15,MATCH(O41,Fees!$A$5:$A$15,0))),Q41*INDEX(Fees!$E$5:$E$15,MATCH(O41,Fees!$A$5:$A$15,0))+INDEX(Fees!$F$5:$F$15,MATCH(O41,Fees!$A$5:$A$15,0)),Q41*INDEX(Fees!$B$5:$B$15,MATCH(O41,Fees!$A$5:$A$15,0))+INDEX(Fees!$C$5:$C$15,MATCH(O41,Fees!$A$5:$A$15,0))),""))</f>
        <v/>
      </c>
      <c r="T41" s="6" t="n"/>
      <c r="U41" s="7">
        <f>IF(AND(N41="Sold",Q41&lt;&gt;""),Q41-N(I41)-N(R41)-IF(T41&lt;&gt;"",T41,N(S41)),"")</f>
        <v/>
      </c>
      <c r="V41" s="8">
        <f>IF(AND(U41&lt;&gt;"",N(Q41)&gt;0),U41/Q41,"")</f>
        <v/>
      </c>
      <c r="W41" s="9">
        <f>IF(AND(ISNUMBER(P41),ISNUMBER(L41)),P41-L41,"")</f>
        <v/>
      </c>
      <c r="X41" s="4" t="n"/>
    </row>
    <row r="42">
      <c r="A42" s="4" t="n"/>
      <c r="B42" s="4" t="n"/>
      <c r="C42" s="4" t="n"/>
      <c r="D42" s="4" t="n"/>
      <c r="E42" s="4" t="n"/>
      <c r="F42" s="4" t="n"/>
      <c r="G42" s="4" t="n"/>
      <c r="H42" s="5" t="n"/>
      <c r="I42" s="6" t="n"/>
      <c r="J42" s="4" t="n"/>
      <c r="K42" s="4" t="n"/>
      <c r="L42" s="5" t="n"/>
      <c r="M42" s="6" t="n"/>
      <c r="N42" s="4" t="n"/>
      <c r="O42" s="4" t="n"/>
      <c r="P42" s="5" t="n"/>
      <c r="Q42" s="6" t="n"/>
      <c r="R42" s="6" t="n"/>
      <c r="S42" s="7">
        <f>IF(OR(O42="",Q42=""),"",IFERROR(IF(AND(INDEX(Fees!$D$5:$D$15,MATCH(O42,Fees!$A$5:$A$15,0))&gt;0,Q42&lt;INDEX(Fees!$D$5:$D$15,MATCH(O42,Fees!$A$5:$A$15,0))),Q42*INDEX(Fees!$E$5:$E$15,MATCH(O42,Fees!$A$5:$A$15,0))+INDEX(Fees!$F$5:$F$15,MATCH(O42,Fees!$A$5:$A$15,0)),Q42*INDEX(Fees!$B$5:$B$15,MATCH(O42,Fees!$A$5:$A$15,0))+INDEX(Fees!$C$5:$C$15,MATCH(O42,Fees!$A$5:$A$15,0))),""))</f>
        <v/>
      </c>
      <c r="T42" s="6" t="n"/>
      <c r="U42" s="7">
        <f>IF(AND(N42="Sold",Q42&lt;&gt;""),Q42-N(I42)-N(R42)-IF(T42&lt;&gt;"",T42,N(S42)),"")</f>
        <v/>
      </c>
      <c r="V42" s="8">
        <f>IF(AND(U42&lt;&gt;"",N(Q42)&gt;0),U42/Q42,"")</f>
        <v/>
      </c>
      <c r="W42" s="9">
        <f>IF(AND(ISNUMBER(P42),ISNUMBER(L42)),P42-L42,"")</f>
        <v/>
      </c>
      <c r="X42" s="4" t="n"/>
    </row>
    <row r="43">
      <c r="A43" s="4" t="n"/>
      <c r="B43" s="4" t="n"/>
      <c r="C43" s="4" t="n"/>
      <c r="D43" s="4" t="n"/>
      <c r="E43" s="4" t="n"/>
      <c r="F43" s="4" t="n"/>
      <c r="G43" s="4" t="n"/>
      <c r="H43" s="5" t="n"/>
      <c r="I43" s="6" t="n"/>
      <c r="J43" s="4" t="n"/>
      <c r="K43" s="4" t="n"/>
      <c r="L43" s="5" t="n"/>
      <c r="M43" s="6" t="n"/>
      <c r="N43" s="4" t="n"/>
      <c r="O43" s="4" t="n"/>
      <c r="P43" s="5" t="n"/>
      <c r="Q43" s="6" t="n"/>
      <c r="R43" s="6" t="n"/>
      <c r="S43" s="7">
        <f>IF(OR(O43="",Q43=""),"",IFERROR(IF(AND(INDEX(Fees!$D$5:$D$15,MATCH(O43,Fees!$A$5:$A$15,0))&gt;0,Q43&lt;INDEX(Fees!$D$5:$D$15,MATCH(O43,Fees!$A$5:$A$15,0))),Q43*INDEX(Fees!$E$5:$E$15,MATCH(O43,Fees!$A$5:$A$15,0))+INDEX(Fees!$F$5:$F$15,MATCH(O43,Fees!$A$5:$A$15,0)),Q43*INDEX(Fees!$B$5:$B$15,MATCH(O43,Fees!$A$5:$A$15,0))+INDEX(Fees!$C$5:$C$15,MATCH(O43,Fees!$A$5:$A$15,0))),""))</f>
        <v/>
      </c>
      <c r="T43" s="6" t="n"/>
      <c r="U43" s="7">
        <f>IF(AND(N43="Sold",Q43&lt;&gt;""),Q43-N(I43)-N(R43)-IF(T43&lt;&gt;"",T43,N(S43)),"")</f>
        <v/>
      </c>
      <c r="V43" s="8">
        <f>IF(AND(U43&lt;&gt;"",N(Q43)&gt;0),U43/Q43,"")</f>
        <v/>
      </c>
      <c r="W43" s="9">
        <f>IF(AND(ISNUMBER(P43),ISNUMBER(L43)),P43-L43,"")</f>
        <v/>
      </c>
      <c r="X43" s="4" t="n"/>
    </row>
    <row r="44">
      <c r="A44" s="4" t="n"/>
      <c r="B44" s="4" t="n"/>
      <c r="C44" s="4" t="n"/>
      <c r="D44" s="4" t="n"/>
      <c r="E44" s="4" t="n"/>
      <c r="F44" s="4" t="n"/>
      <c r="G44" s="4" t="n"/>
      <c r="H44" s="5" t="n"/>
      <c r="I44" s="6" t="n"/>
      <c r="J44" s="4" t="n"/>
      <c r="K44" s="4" t="n"/>
      <c r="L44" s="5" t="n"/>
      <c r="M44" s="6" t="n"/>
      <c r="N44" s="4" t="n"/>
      <c r="O44" s="4" t="n"/>
      <c r="P44" s="5" t="n"/>
      <c r="Q44" s="6" t="n"/>
      <c r="R44" s="6" t="n"/>
      <c r="S44" s="7">
        <f>IF(OR(O44="",Q44=""),"",IFERROR(IF(AND(INDEX(Fees!$D$5:$D$15,MATCH(O44,Fees!$A$5:$A$15,0))&gt;0,Q44&lt;INDEX(Fees!$D$5:$D$15,MATCH(O44,Fees!$A$5:$A$15,0))),Q44*INDEX(Fees!$E$5:$E$15,MATCH(O44,Fees!$A$5:$A$15,0))+INDEX(Fees!$F$5:$F$15,MATCH(O44,Fees!$A$5:$A$15,0)),Q44*INDEX(Fees!$B$5:$B$15,MATCH(O44,Fees!$A$5:$A$15,0))+INDEX(Fees!$C$5:$C$15,MATCH(O44,Fees!$A$5:$A$15,0))),""))</f>
        <v/>
      </c>
      <c r="T44" s="6" t="n"/>
      <c r="U44" s="7">
        <f>IF(AND(N44="Sold",Q44&lt;&gt;""),Q44-N(I44)-N(R44)-IF(T44&lt;&gt;"",T44,N(S44)),"")</f>
        <v/>
      </c>
      <c r="V44" s="8">
        <f>IF(AND(U44&lt;&gt;"",N(Q44)&gt;0),U44/Q44,"")</f>
        <v/>
      </c>
      <c r="W44" s="9">
        <f>IF(AND(ISNUMBER(P44),ISNUMBER(L44)),P44-L44,"")</f>
        <v/>
      </c>
      <c r="X44" s="4" t="n"/>
    </row>
    <row r="45">
      <c r="A45" s="4" t="n"/>
      <c r="B45" s="4" t="n"/>
      <c r="C45" s="4" t="n"/>
      <c r="D45" s="4" t="n"/>
      <c r="E45" s="4" t="n"/>
      <c r="F45" s="4" t="n"/>
      <c r="G45" s="4" t="n"/>
      <c r="H45" s="5" t="n"/>
      <c r="I45" s="6" t="n"/>
      <c r="J45" s="4" t="n"/>
      <c r="K45" s="4" t="n"/>
      <c r="L45" s="5" t="n"/>
      <c r="M45" s="6" t="n"/>
      <c r="N45" s="4" t="n"/>
      <c r="O45" s="4" t="n"/>
      <c r="P45" s="5" t="n"/>
      <c r="Q45" s="6" t="n"/>
      <c r="R45" s="6" t="n"/>
      <c r="S45" s="7">
        <f>IF(OR(O45="",Q45=""),"",IFERROR(IF(AND(INDEX(Fees!$D$5:$D$15,MATCH(O45,Fees!$A$5:$A$15,0))&gt;0,Q45&lt;INDEX(Fees!$D$5:$D$15,MATCH(O45,Fees!$A$5:$A$15,0))),Q45*INDEX(Fees!$E$5:$E$15,MATCH(O45,Fees!$A$5:$A$15,0))+INDEX(Fees!$F$5:$F$15,MATCH(O45,Fees!$A$5:$A$15,0)),Q45*INDEX(Fees!$B$5:$B$15,MATCH(O45,Fees!$A$5:$A$15,0))+INDEX(Fees!$C$5:$C$15,MATCH(O45,Fees!$A$5:$A$15,0))),""))</f>
        <v/>
      </c>
      <c r="T45" s="6" t="n"/>
      <c r="U45" s="7">
        <f>IF(AND(N45="Sold",Q45&lt;&gt;""),Q45-N(I45)-N(R45)-IF(T45&lt;&gt;"",T45,N(S45)),"")</f>
        <v/>
      </c>
      <c r="V45" s="8">
        <f>IF(AND(U45&lt;&gt;"",N(Q45)&gt;0),U45/Q45,"")</f>
        <v/>
      </c>
      <c r="W45" s="9">
        <f>IF(AND(ISNUMBER(P45),ISNUMBER(L45)),P45-L45,"")</f>
        <v/>
      </c>
      <c r="X45" s="4" t="n"/>
    </row>
    <row r="46">
      <c r="A46" s="4" t="n"/>
      <c r="B46" s="4" t="n"/>
      <c r="C46" s="4" t="n"/>
      <c r="D46" s="4" t="n"/>
      <c r="E46" s="4" t="n"/>
      <c r="F46" s="4" t="n"/>
      <c r="G46" s="4" t="n"/>
      <c r="H46" s="5" t="n"/>
      <c r="I46" s="6" t="n"/>
      <c r="J46" s="4" t="n"/>
      <c r="K46" s="4" t="n"/>
      <c r="L46" s="5" t="n"/>
      <c r="M46" s="6" t="n"/>
      <c r="N46" s="4" t="n"/>
      <c r="O46" s="4" t="n"/>
      <c r="P46" s="5" t="n"/>
      <c r="Q46" s="6" t="n"/>
      <c r="R46" s="6" t="n"/>
      <c r="S46" s="7">
        <f>IF(OR(O46="",Q46=""),"",IFERROR(IF(AND(INDEX(Fees!$D$5:$D$15,MATCH(O46,Fees!$A$5:$A$15,0))&gt;0,Q46&lt;INDEX(Fees!$D$5:$D$15,MATCH(O46,Fees!$A$5:$A$15,0))),Q46*INDEX(Fees!$E$5:$E$15,MATCH(O46,Fees!$A$5:$A$15,0))+INDEX(Fees!$F$5:$F$15,MATCH(O46,Fees!$A$5:$A$15,0)),Q46*INDEX(Fees!$B$5:$B$15,MATCH(O46,Fees!$A$5:$A$15,0))+INDEX(Fees!$C$5:$C$15,MATCH(O46,Fees!$A$5:$A$15,0))),""))</f>
        <v/>
      </c>
      <c r="T46" s="6" t="n"/>
      <c r="U46" s="7">
        <f>IF(AND(N46="Sold",Q46&lt;&gt;""),Q46-N(I46)-N(R46)-IF(T46&lt;&gt;"",T46,N(S46)),"")</f>
        <v/>
      </c>
      <c r="V46" s="8">
        <f>IF(AND(U46&lt;&gt;"",N(Q46)&gt;0),U46/Q46,"")</f>
        <v/>
      </c>
      <c r="W46" s="9">
        <f>IF(AND(ISNUMBER(P46),ISNUMBER(L46)),P46-L46,"")</f>
        <v/>
      </c>
      <c r="X46" s="4" t="n"/>
    </row>
    <row r="47">
      <c r="A47" s="4" t="n"/>
      <c r="B47" s="4" t="n"/>
      <c r="C47" s="4" t="n"/>
      <c r="D47" s="4" t="n"/>
      <c r="E47" s="4" t="n"/>
      <c r="F47" s="4" t="n"/>
      <c r="G47" s="4" t="n"/>
      <c r="H47" s="5" t="n"/>
      <c r="I47" s="6" t="n"/>
      <c r="J47" s="4" t="n"/>
      <c r="K47" s="4" t="n"/>
      <c r="L47" s="5" t="n"/>
      <c r="M47" s="6" t="n"/>
      <c r="N47" s="4" t="n"/>
      <c r="O47" s="4" t="n"/>
      <c r="P47" s="5" t="n"/>
      <c r="Q47" s="6" t="n"/>
      <c r="R47" s="6" t="n"/>
      <c r="S47" s="7">
        <f>IF(OR(O47="",Q47=""),"",IFERROR(IF(AND(INDEX(Fees!$D$5:$D$15,MATCH(O47,Fees!$A$5:$A$15,0))&gt;0,Q47&lt;INDEX(Fees!$D$5:$D$15,MATCH(O47,Fees!$A$5:$A$15,0))),Q47*INDEX(Fees!$E$5:$E$15,MATCH(O47,Fees!$A$5:$A$15,0))+INDEX(Fees!$F$5:$F$15,MATCH(O47,Fees!$A$5:$A$15,0)),Q47*INDEX(Fees!$B$5:$B$15,MATCH(O47,Fees!$A$5:$A$15,0))+INDEX(Fees!$C$5:$C$15,MATCH(O47,Fees!$A$5:$A$15,0))),""))</f>
        <v/>
      </c>
      <c r="T47" s="6" t="n"/>
      <c r="U47" s="7">
        <f>IF(AND(N47="Sold",Q47&lt;&gt;""),Q47-N(I47)-N(R47)-IF(T47&lt;&gt;"",T47,N(S47)),"")</f>
        <v/>
      </c>
      <c r="V47" s="8">
        <f>IF(AND(U47&lt;&gt;"",N(Q47)&gt;0),U47/Q47,"")</f>
        <v/>
      </c>
      <c r="W47" s="9">
        <f>IF(AND(ISNUMBER(P47),ISNUMBER(L47)),P47-L47,"")</f>
        <v/>
      </c>
      <c r="X47" s="4" t="n"/>
    </row>
    <row r="48">
      <c r="A48" s="4" t="n"/>
      <c r="B48" s="4" t="n"/>
      <c r="C48" s="4" t="n"/>
      <c r="D48" s="4" t="n"/>
      <c r="E48" s="4" t="n"/>
      <c r="F48" s="4" t="n"/>
      <c r="G48" s="4" t="n"/>
      <c r="H48" s="5" t="n"/>
      <c r="I48" s="6" t="n"/>
      <c r="J48" s="4" t="n"/>
      <c r="K48" s="4" t="n"/>
      <c r="L48" s="5" t="n"/>
      <c r="M48" s="6" t="n"/>
      <c r="N48" s="4" t="n"/>
      <c r="O48" s="4" t="n"/>
      <c r="P48" s="5" t="n"/>
      <c r="Q48" s="6" t="n"/>
      <c r="R48" s="6" t="n"/>
      <c r="S48" s="7">
        <f>IF(OR(O48="",Q48=""),"",IFERROR(IF(AND(INDEX(Fees!$D$5:$D$15,MATCH(O48,Fees!$A$5:$A$15,0))&gt;0,Q48&lt;INDEX(Fees!$D$5:$D$15,MATCH(O48,Fees!$A$5:$A$15,0))),Q48*INDEX(Fees!$E$5:$E$15,MATCH(O48,Fees!$A$5:$A$15,0))+INDEX(Fees!$F$5:$F$15,MATCH(O48,Fees!$A$5:$A$15,0)),Q48*INDEX(Fees!$B$5:$B$15,MATCH(O48,Fees!$A$5:$A$15,0))+INDEX(Fees!$C$5:$C$15,MATCH(O48,Fees!$A$5:$A$15,0))),""))</f>
        <v/>
      </c>
      <c r="T48" s="6" t="n"/>
      <c r="U48" s="7">
        <f>IF(AND(N48="Sold",Q48&lt;&gt;""),Q48-N(I48)-N(R48)-IF(T48&lt;&gt;"",T48,N(S48)),"")</f>
        <v/>
      </c>
      <c r="V48" s="8">
        <f>IF(AND(U48&lt;&gt;"",N(Q48)&gt;0),U48/Q48,"")</f>
        <v/>
      </c>
      <c r="W48" s="9">
        <f>IF(AND(ISNUMBER(P48),ISNUMBER(L48)),P48-L48,"")</f>
        <v/>
      </c>
      <c r="X48" s="4" t="n"/>
    </row>
    <row r="49">
      <c r="A49" s="4" t="n"/>
      <c r="B49" s="4" t="n"/>
      <c r="C49" s="4" t="n"/>
      <c r="D49" s="4" t="n"/>
      <c r="E49" s="4" t="n"/>
      <c r="F49" s="4" t="n"/>
      <c r="G49" s="4" t="n"/>
      <c r="H49" s="5" t="n"/>
      <c r="I49" s="6" t="n"/>
      <c r="J49" s="4" t="n"/>
      <c r="K49" s="4" t="n"/>
      <c r="L49" s="5" t="n"/>
      <c r="M49" s="6" t="n"/>
      <c r="N49" s="4" t="n"/>
      <c r="O49" s="4" t="n"/>
      <c r="P49" s="5" t="n"/>
      <c r="Q49" s="6" t="n"/>
      <c r="R49" s="6" t="n"/>
      <c r="S49" s="7">
        <f>IF(OR(O49="",Q49=""),"",IFERROR(IF(AND(INDEX(Fees!$D$5:$D$15,MATCH(O49,Fees!$A$5:$A$15,0))&gt;0,Q49&lt;INDEX(Fees!$D$5:$D$15,MATCH(O49,Fees!$A$5:$A$15,0))),Q49*INDEX(Fees!$E$5:$E$15,MATCH(O49,Fees!$A$5:$A$15,0))+INDEX(Fees!$F$5:$F$15,MATCH(O49,Fees!$A$5:$A$15,0)),Q49*INDEX(Fees!$B$5:$B$15,MATCH(O49,Fees!$A$5:$A$15,0))+INDEX(Fees!$C$5:$C$15,MATCH(O49,Fees!$A$5:$A$15,0))),""))</f>
        <v/>
      </c>
      <c r="T49" s="6" t="n"/>
      <c r="U49" s="7">
        <f>IF(AND(N49="Sold",Q49&lt;&gt;""),Q49-N(I49)-N(R49)-IF(T49&lt;&gt;"",T49,N(S49)),"")</f>
        <v/>
      </c>
      <c r="V49" s="8">
        <f>IF(AND(U49&lt;&gt;"",N(Q49)&gt;0),U49/Q49,"")</f>
        <v/>
      </c>
      <c r="W49" s="9">
        <f>IF(AND(ISNUMBER(P49),ISNUMBER(L49)),P49-L49,"")</f>
        <v/>
      </c>
      <c r="X49" s="4" t="n"/>
    </row>
    <row r="50">
      <c r="A50" s="4" t="n"/>
      <c r="B50" s="4" t="n"/>
      <c r="C50" s="4" t="n"/>
      <c r="D50" s="4" t="n"/>
      <c r="E50" s="4" t="n"/>
      <c r="F50" s="4" t="n"/>
      <c r="G50" s="4" t="n"/>
      <c r="H50" s="5" t="n"/>
      <c r="I50" s="6" t="n"/>
      <c r="J50" s="4" t="n"/>
      <c r="K50" s="4" t="n"/>
      <c r="L50" s="5" t="n"/>
      <c r="M50" s="6" t="n"/>
      <c r="N50" s="4" t="n"/>
      <c r="O50" s="4" t="n"/>
      <c r="P50" s="5" t="n"/>
      <c r="Q50" s="6" t="n"/>
      <c r="R50" s="6" t="n"/>
      <c r="S50" s="7">
        <f>IF(OR(O50="",Q50=""),"",IFERROR(IF(AND(INDEX(Fees!$D$5:$D$15,MATCH(O50,Fees!$A$5:$A$15,0))&gt;0,Q50&lt;INDEX(Fees!$D$5:$D$15,MATCH(O50,Fees!$A$5:$A$15,0))),Q50*INDEX(Fees!$E$5:$E$15,MATCH(O50,Fees!$A$5:$A$15,0))+INDEX(Fees!$F$5:$F$15,MATCH(O50,Fees!$A$5:$A$15,0)),Q50*INDEX(Fees!$B$5:$B$15,MATCH(O50,Fees!$A$5:$A$15,0))+INDEX(Fees!$C$5:$C$15,MATCH(O50,Fees!$A$5:$A$15,0))),""))</f>
        <v/>
      </c>
      <c r="T50" s="6" t="n"/>
      <c r="U50" s="7">
        <f>IF(AND(N50="Sold",Q50&lt;&gt;""),Q50-N(I50)-N(R50)-IF(T50&lt;&gt;"",T50,N(S50)),"")</f>
        <v/>
      </c>
      <c r="V50" s="8">
        <f>IF(AND(U50&lt;&gt;"",N(Q50)&gt;0),U50/Q50,"")</f>
        <v/>
      </c>
      <c r="W50" s="9">
        <f>IF(AND(ISNUMBER(P50),ISNUMBER(L50)),P50-L50,"")</f>
        <v/>
      </c>
      <c r="X50" s="4" t="n"/>
    </row>
    <row r="51">
      <c r="A51" s="4" t="n"/>
      <c r="B51" s="4" t="n"/>
      <c r="C51" s="4" t="n"/>
      <c r="D51" s="4" t="n"/>
      <c r="E51" s="4" t="n"/>
      <c r="F51" s="4" t="n"/>
      <c r="G51" s="4" t="n"/>
      <c r="H51" s="5" t="n"/>
      <c r="I51" s="6" t="n"/>
      <c r="J51" s="4" t="n"/>
      <c r="K51" s="4" t="n"/>
      <c r="L51" s="5" t="n"/>
      <c r="M51" s="6" t="n"/>
      <c r="N51" s="4" t="n"/>
      <c r="O51" s="4" t="n"/>
      <c r="P51" s="5" t="n"/>
      <c r="Q51" s="6" t="n"/>
      <c r="R51" s="6" t="n"/>
      <c r="S51" s="7">
        <f>IF(OR(O51="",Q51=""),"",IFERROR(IF(AND(INDEX(Fees!$D$5:$D$15,MATCH(O51,Fees!$A$5:$A$15,0))&gt;0,Q51&lt;INDEX(Fees!$D$5:$D$15,MATCH(O51,Fees!$A$5:$A$15,0))),Q51*INDEX(Fees!$E$5:$E$15,MATCH(O51,Fees!$A$5:$A$15,0))+INDEX(Fees!$F$5:$F$15,MATCH(O51,Fees!$A$5:$A$15,0)),Q51*INDEX(Fees!$B$5:$B$15,MATCH(O51,Fees!$A$5:$A$15,0))+INDEX(Fees!$C$5:$C$15,MATCH(O51,Fees!$A$5:$A$15,0))),""))</f>
        <v/>
      </c>
      <c r="T51" s="6" t="n"/>
      <c r="U51" s="7">
        <f>IF(AND(N51="Sold",Q51&lt;&gt;""),Q51-N(I51)-N(R51)-IF(T51&lt;&gt;"",T51,N(S51)),"")</f>
        <v/>
      </c>
      <c r="V51" s="8">
        <f>IF(AND(U51&lt;&gt;"",N(Q51)&gt;0),U51/Q51,"")</f>
        <v/>
      </c>
      <c r="W51" s="9">
        <f>IF(AND(ISNUMBER(P51),ISNUMBER(L51)),P51-L51,"")</f>
        <v/>
      </c>
      <c r="X51" s="4" t="n"/>
    </row>
    <row r="52">
      <c r="A52" s="4" t="n"/>
      <c r="B52" s="4" t="n"/>
      <c r="C52" s="4" t="n"/>
      <c r="D52" s="4" t="n"/>
      <c r="E52" s="4" t="n"/>
      <c r="F52" s="4" t="n"/>
      <c r="G52" s="4" t="n"/>
      <c r="H52" s="5" t="n"/>
      <c r="I52" s="6" t="n"/>
      <c r="J52" s="4" t="n"/>
      <c r="K52" s="4" t="n"/>
      <c r="L52" s="5" t="n"/>
      <c r="M52" s="6" t="n"/>
      <c r="N52" s="4" t="n"/>
      <c r="O52" s="4" t="n"/>
      <c r="P52" s="5" t="n"/>
      <c r="Q52" s="6" t="n"/>
      <c r="R52" s="6" t="n"/>
      <c r="S52" s="7">
        <f>IF(OR(O52="",Q52=""),"",IFERROR(IF(AND(INDEX(Fees!$D$5:$D$15,MATCH(O52,Fees!$A$5:$A$15,0))&gt;0,Q52&lt;INDEX(Fees!$D$5:$D$15,MATCH(O52,Fees!$A$5:$A$15,0))),Q52*INDEX(Fees!$E$5:$E$15,MATCH(O52,Fees!$A$5:$A$15,0))+INDEX(Fees!$F$5:$F$15,MATCH(O52,Fees!$A$5:$A$15,0)),Q52*INDEX(Fees!$B$5:$B$15,MATCH(O52,Fees!$A$5:$A$15,0))+INDEX(Fees!$C$5:$C$15,MATCH(O52,Fees!$A$5:$A$15,0))),""))</f>
        <v/>
      </c>
      <c r="T52" s="6" t="n"/>
      <c r="U52" s="7">
        <f>IF(AND(N52="Sold",Q52&lt;&gt;""),Q52-N(I52)-N(R52)-IF(T52&lt;&gt;"",T52,N(S52)),"")</f>
        <v/>
      </c>
      <c r="V52" s="8">
        <f>IF(AND(U52&lt;&gt;"",N(Q52)&gt;0),U52/Q52,"")</f>
        <v/>
      </c>
      <c r="W52" s="9">
        <f>IF(AND(ISNUMBER(P52),ISNUMBER(L52)),P52-L52,"")</f>
        <v/>
      </c>
      <c r="X52" s="4" t="n"/>
    </row>
    <row r="53">
      <c r="A53" s="4" t="n"/>
      <c r="B53" s="4" t="n"/>
      <c r="C53" s="4" t="n"/>
      <c r="D53" s="4" t="n"/>
      <c r="E53" s="4" t="n"/>
      <c r="F53" s="4" t="n"/>
      <c r="G53" s="4" t="n"/>
      <c r="H53" s="5" t="n"/>
      <c r="I53" s="6" t="n"/>
      <c r="J53" s="4" t="n"/>
      <c r="K53" s="4" t="n"/>
      <c r="L53" s="5" t="n"/>
      <c r="M53" s="6" t="n"/>
      <c r="N53" s="4" t="n"/>
      <c r="O53" s="4" t="n"/>
      <c r="P53" s="5" t="n"/>
      <c r="Q53" s="6" t="n"/>
      <c r="R53" s="6" t="n"/>
      <c r="S53" s="7">
        <f>IF(OR(O53="",Q53=""),"",IFERROR(IF(AND(INDEX(Fees!$D$5:$D$15,MATCH(O53,Fees!$A$5:$A$15,0))&gt;0,Q53&lt;INDEX(Fees!$D$5:$D$15,MATCH(O53,Fees!$A$5:$A$15,0))),Q53*INDEX(Fees!$E$5:$E$15,MATCH(O53,Fees!$A$5:$A$15,0))+INDEX(Fees!$F$5:$F$15,MATCH(O53,Fees!$A$5:$A$15,0)),Q53*INDEX(Fees!$B$5:$B$15,MATCH(O53,Fees!$A$5:$A$15,0))+INDEX(Fees!$C$5:$C$15,MATCH(O53,Fees!$A$5:$A$15,0))),""))</f>
        <v/>
      </c>
      <c r="T53" s="6" t="n"/>
      <c r="U53" s="7">
        <f>IF(AND(N53="Sold",Q53&lt;&gt;""),Q53-N(I53)-N(R53)-IF(T53&lt;&gt;"",T53,N(S53)),"")</f>
        <v/>
      </c>
      <c r="V53" s="8">
        <f>IF(AND(U53&lt;&gt;"",N(Q53)&gt;0),U53/Q53,"")</f>
        <v/>
      </c>
      <c r="W53" s="9">
        <f>IF(AND(ISNUMBER(P53),ISNUMBER(L53)),P53-L53,"")</f>
        <v/>
      </c>
      <c r="X53" s="4" t="n"/>
    </row>
    <row r="54">
      <c r="A54" s="4" t="n"/>
      <c r="B54" s="4" t="n"/>
      <c r="C54" s="4" t="n"/>
      <c r="D54" s="4" t="n"/>
      <c r="E54" s="4" t="n"/>
      <c r="F54" s="4" t="n"/>
      <c r="G54" s="4" t="n"/>
      <c r="H54" s="5" t="n"/>
      <c r="I54" s="6" t="n"/>
      <c r="J54" s="4" t="n"/>
      <c r="K54" s="4" t="n"/>
      <c r="L54" s="5" t="n"/>
      <c r="M54" s="6" t="n"/>
      <c r="N54" s="4" t="n"/>
      <c r="O54" s="4" t="n"/>
      <c r="P54" s="5" t="n"/>
      <c r="Q54" s="6" t="n"/>
      <c r="R54" s="6" t="n"/>
      <c r="S54" s="7">
        <f>IF(OR(O54="",Q54=""),"",IFERROR(IF(AND(INDEX(Fees!$D$5:$D$15,MATCH(O54,Fees!$A$5:$A$15,0))&gt;0,Q54&lt;INDEX(Fees!$D$5:$D$15,MATCH(O54,Fees!$A$5:$A$15,0))),Q54*INDEX(Fees!$E$5:$E$15,MATCH(O54,Fees!$A$5:$A$15,0))+INDEX(Fees!$F$5:$F$15,MATCH(O54,Fees!$A$5:$A$15,0)),Q54*INDEX(Fees!$B$5:$B$15,MATCH(O54,Fees!$A$5:$A$15,0))+INDEX(Fees!$C$5:$C$15,MATCH(O54,Fees!$A$5:$A$15,0))),""))</f>
        <v/>
      </c>
      <c r="T54" s="6" t="n"/>
      <c r="U54" s="7">
        <f>IF(AND(N54="Sold",Q54&lt;&gt;""),Q54-N(I54)-N(R54)-IF(T54&lt;&gt;"",T54,N(S54)),"")</f>
        <v/>
      </c>
      <c r="V54" s="8">
        <f>IF(AND(U54&lt;&gt;"",N(Q54)&gt;0),U54/Q54,"")</f>
        <v/>
      </c>
      <c r="W54" s="9">
        <f>IF(AND(ISNUMBER(P54),ISNUMBER(L54)),P54-L54,"")</f>
        <v/>
      </c>
      <c r="X54" s="4" t="n"/>
    </row>
    <row r="55">
      <c r="A55" s="4" t="n"/>
      <c r="B55" s="4" t="n"/>
      <c r="C55" s="4" t="n"/>
      <c r="D55" s="4" t="n"/>
      <c r="E55" s="4" t="n"/>
      <c r="F55" s="4" t="n"/>
      <c r="G55" s="4" t="n"/>
      <c r="H55" s="5" t="n"/>
      <c r="I55" s="6" t="n"/>
      <c r="J55" s="4" t="n"/>
      <c r="K55" s="4" t="n"/>
      <c r="L55" s="5" t="n"/>
      <c r="M55" s="6" t="n"/>
      <c r="N55" s="4" t="n"/>
      <c r="O55" s="4" t="n"/>
      <c r="P55" s="5" t="n"/>
      <c r="Q55" s="6" t="n"/>
      <c r="R55" s="6" t="n"/>
      <c r="S55" s="7">
        <f>IF(OR(O55="",Q55=""),"",IFERROR(IF(AND(INDEX(Fees!$D$5:$D$15,MATCH(O55,Fees!$A$5:$A$15,0))&gt;0,Q55&lt;INDEX(Fees!$D$5:$D$15,MATCH(O55,Fees!$A$5:$A$15,0))),Q55*INDEX(Fees!$E$5:$E$15,MATCH(O55,Fees!$A$5:$A$15,0))+INDEX(Fees!$F$5:$F$15,MATCH(O55,Fees!$A$5:$A$15,0)),Q55*INDEX(Fees!$B$5:$B$15,MATCH(O55,Fees!$A$5:$A$15,0))+INDEX(Fees!$C$5:$C$15,MATCH(O55,Fees!$A$5:$A$15,0))),""))</f>
        <v/>
      </c>
      <c r="T55" s="6" t="n"/>
      <c r="U55" s="7">
        <f>IF(AND(N55="Sold",Q55&lt;&gt;""),Q55-N(I55)-N(R55)-IF(T55&lt;&gt;"",T55,N(S55)),"")</f>
        <v/>
      </c>
      <c r="V55" s="8">
        <f>IF(AND(U55&lt;&gt;"",N(Q55)&gt;0),U55/Q55,"")</f>
        <v/>
      </c>
      <c r="W55" s="9">
        <f>IF(AND(ISNUMBER(P55),ISNUMBER(L55)),P55-L55,"")</f>
        <v/>
      </c>
      <c r="X55" s="4" t="n"/>
    </row>
    <row r="56">
      <c r="A56" s="4" t="n"/>
      <c r="B56" s="4" t="n"/>
      <c r="C56" s="4" t="n"/>
      <c r="D56" s="4" t="n"/>
      <c r="E56" s="4" t="n"/>
      <c r="F56" s="4" t="n"/>
      <c r="G56" s="4" t="n"/>
      <c r="H56" s="5" t="n"/>
      <c r="I56" s="6" t="n"/>
      <c r="J56" s="4" t="n"/>
      <c r="K56" s="4" t="n"/>
      <c r="L56" s="5" t="n"/>
      <c r="M56" s="6" t="n"/>
      <c r="N56" s="4" t="n"/>
      <c r="O56" s="4" t="n"/>
      <c r="P56" s="5" t="n"/>
      <c r="Q56" s="6" t="n"/>
      <c r="R56" s="6" t="n"/>
      <c r="S56" s="7">
        <f>IF(OR(O56="",Q56=""),"",IFERROR(IF(AND(INDEX(Fees!$D$5:$D$15,MATCH(O56,Fees!$A$5:$A$15,0))&gt;0,Q56&lt;INDEX(Fees!$D$5:$D$15,MATCH(O56,Fees!$A$5:$A$15,0))),Q56*INDEX(Fees!$E$5:$E$15,MATCH(O56,Fees!$A$5:$A$15,0))+INDEX(Fees!$F$5:$F$15,MATCH(O56,Fees!$A$5:$A$15,0)),Q56*INDEX(Fees!$B$5:$B$15,MATCH(O56,Fees!$A$5:$A$15,0))+INDEX(Fees!$C$5:$C$15,MATCH(O56,Fees!$A$5:$A$15,0))),""))</f>
        <v/>
      </c>
      <c r="T56" s="6" t="n"/>
      <c r="U56" s="7">
        <f>IF(AND(N56="Sold",Q56&lt;&gt;""),Q56-N(I56)-N(R56)-IF(T56&lt;&gt;"",T56,N(S56)),"")</f>
        <v/>
      </c>
      <c r="V56" s="8">
        <f>IF(AND(U56&lt;&gt;"",N(Q56)&gt;0),U56/Q56,"")</f>
        <v/>
      </c>
      <c r="W56" s="9">
        <f>IF(AND(ISNUMBER(P56),ISNUMBER(L56)),P56-L56,"")</f>
        <v/>
      </c>
      <c r="X56" s="4" t="n"/>
    </row>
    <row r="57">
      <c r="A57" s="4" t="n"/>
      <c r="B57" s="4" t="n"/>
      <c r="C57" s="4" t="n"/>
      <c r="D57" s="4" t="n"/>
      <c r="E57" s="4" t="n"/>
      <c r="F57" s="4" t="n"/>
      <c r="G57" s="4" t="n"/>
      <c r="H57" s="5" t="n"/>
      <c r="I57" s="6" t="n"/>
      <c r="J57" s="4" t="n"/>
      <c r="K57" s="4" t="n"/>
      <c r="L57" s="5" t="n"/>
      <c r="M57" s="6" t="n"/>
      <c r="N57" s="4" t="n"/>
      <c r="O57" s="4" t="n"/>
      <c r="P57" s="5" t="n"/>
      <c r="Q57" s="6" t="n"/>
      <c r="R57" s="6" t="n"/>
      <c r="S57" s="7">
        <f>IF(OR(O57="",Q57=""),"",IFERROR(IF(AND(INDEX(Fees!$D$5:$D$15,MATCH(O57,Fees!$A$5:$A$15,0))&gt;0,Q57&lt;INDEX(Fees!$D$5:$D$15,MATCH(O57,Fees!$A$5:$A$15,0))),Q57*INDEX(Fees!$E$5:$E$15,MATCH(O57,Fees!$A$5:$A$15,0))+INDEX(Fees!$F$5:$F$15,MATCH(O57,Fees!$A$5:$A$15,0)),Q57*INDEX(Fees!$B$5:$B$15,MATCH(O57,Fees!$A$5:$A$15,0))+INDEX(Fees!$C$5:$C$15,MATCH(O57,Fees!$A$5:$A$15,0))),""))</f>
        <v/>
      </c>
      <c r="T57" s="6" t="n"/>
      <c r="U57" s="7">
        <f>IF(AND(N57="Sold",Q57&lt;&gt;""),Q57-N(I57)-N(R57)-IF(T57&lt;&gt;"",T57,N(S57)),"")</f>
        <v/>
      </c>
      <c r="V57" s="8">
        <f>IF(AND(U57&lt;&gt;"",N(Q57)&gt;0),U57/Q57,"")</f>
        <v/>
      </c>
      <c r="W57" s="9">
        <f>IF(AND(ISNUMBER(P57),ISNUMBER(L57)),P57-L57,"")</f>
        <v/>
      </c>
      <c r="X57" s="4" t="n"/>
    </row>
    <row r="58">
      <c r="A58" s="4" t="n"/>
      <c r="B58" s="4" t="n"/>
      <c r="C58" s="4" t="n"/>
      <c r="D58" s="4" t="n"/>
      <c r="E58" s="4" t="n"/>
      <c r="F58" s="4" t="n"/>
      <c r="G58" s="4" t="n"/>
      <c r="H58" s="5" t="n"/>
      <c r="I58" s="6" t="n"/>
      <c r="J58" s="4" t="n"/>
      <c r="K58" s="4" t="n"/>
      <c r="L58" s="5" t="n"/>
      <c r="M58" s="6" t="n"/>
      <c r="N58" s="4" t="n"/>
      <c r="O58" s="4" t="n"/>
      <c r="P58" s="5" t="n"/>
      <c r="Q58" s="6" t="n"/>
      <c r="R58" s="6" t="n"/>
      <c r="S58" s="7">
        <f>IF(OR(O58="",Q58=""),"",IFERROR(IF(AND(INDEX(Fees!$D$5:$D$15,MATCH(O58,Fees!$A$5:$A$15,0))&gt;0,Q58&lt;INDEX(Fees!$D$5:$D$15,MATCH(O58,Fees!$A$5:$A$15,0))),Q58*INDEX(Fees!$E$5:$E$15,MATCH(O58,Fees!$A$5:$A$15,0))+INDEX(Fees!$F$5:$F$15,MATCH(O58,Fees!$A$5:$A$15,0)),Q58*INDEX(Fees!$B$5:$B$15,MATCH(O58,Fees!$A$5:$A$15,0))+INDEX(Fees!$C$5:$C$15,MATCH(O58,Fees!$A$5:$A$15,0))),""))</f>
        <v/>
      </c>
      <c r="T58" s="6" t="n"/>
      <c r="U58" s="7">
        <f>IF(AND(N58="Sold",Q58&lt;&gt;""),Q58-N(I58)-N(R58)-IF(T58&lt;&gt;"",T58,N(S58)),"")</f>
        <v/>
      </c>
      <c r="V58" s="8">
        <f>IF(AND(U58&lt;&gt;"",N(Q58)&gt;0),U58/Q58,"")</f>
        <v/>
      </c>
      <c r="W58" s="9">
        <f>IF(AND(ISNUMBER(P58),ISNUMBER(L58)),P58-L58,"")</f>
        <v/>
      </c>
      <c r="X58" s="4" t="n"/>
    </row>
    <row r="59">
      <c r="A59" s="4" t="n"/>
      <c r="B59" s="4" t="n"/>
      <c r="C59" s="4" t="n"/>
      <c r="D59" s="4" t="n"/>
      <c r="E59" s="4" t="n"/>
      <c r="F59" s="4" t="n"/>
      <c r="G59" s="4" t="n"/>
      <c r="H59" s="5" t="n"/>
      <c r="I59" s="6" t="n"/>
      <c r="J59" s="4" t="n"/>
      <c r="K59" s="4" t="n"/>
      <c r="L59" s="5" t="n"/>
      <c r="M59" s="6" t="n"/>
      <c r="N59" s="4" t="n"/>
      <c r="O59" s="4" t="n"/>
      <c r="P59" s="5" t="n"/>
      <c r="Q59" s="6" t="n"/>
      <c r="R59" s="6" t="n"/>
      <c r="S59" s="7">
        <f>IF(OR(O59="",Q59=""),"",IFERROR(IF(AND(INDEX(Fees!$D$5:$D$15,MATCH(O59,Fees!$A$5:$A$15,0))&gt;0,Q59&lt;INDEX(Fees!$D$5:$D$15,MATCH(O59,Fees!$A$5:$A$15,0))),Q59*INDEX(Fees!$E$5:$E$15,MATCH(O59,Fees!$A$5:$A$15,0))+INDEX(Fees!$F$5:$F$15,MATCH(O59,Fees!$A$5:$A$15,0)),Q59*INDEX(Fees!$B$5:$B$15,MATCH(O59,Fees!$A$5:$A$15,0))+INDEX(Fees!$C$5:$C$15,MATCH(O59,Fees!$A$5:$A$15,0))),""))</f>
        <v/>
      </c>
      <c r="T59" s="6" t="n"/>
      <c r="U59" s="7">
        <f>IF(AND(N59="Sold",Q59&lt;&gt;""),Q59-N(I59)-N(R59)-IF(T59&lt;&gt;"",T59,N(S59)),"")</f>
        <v/>
      </c>
      <c r="V59" s="8">
        <f>IF(AND(U59&lt;&gt;"",N(Q59)&gt;0),U59/Q59,"")</f>
        <v/>
      </c>
      <c r="W59" s="9">
        <f>IF(AND(ISNUMBER(P59),ISNUMBER(L59)),P59-L59,"")</f>
        <v/>
      </c>
      <c r="X59" s="4" t="n"/>
    </row>
    <row r="60">
      <c r="A60" s="4" t="n"/>
      <c r="B60" s="4" t="n"/>
      <c r="C60" s="4" t="n"/>
      <c r="D60" s="4" t="n"/>
      <c r="E60" s="4" t="n"/>
      <c r="F60" s="4" t="n"/>
      <c r="G60" s="4" t="n"/>
      <c r="H60" s="5" t="n"/>
      <c r="I60" s="6" t="n"/>
      <c r="J60" s="4" t="n"/>
      <c r="K60" s="4" t="n"/>
      <c r="L60" s="5" t="n"/>
      <c r="M60" s="6" t="n"/>
      <c r="N60" s="4" t="n"/>
      <c r="O60" s="4" t="n"/>
      <c r="P60" s="5" t="n"/>
      <c r="Q60" s="6" t="n"/>
      <c r="R60" s="6" t="n"/>
      <c r="S60" s="7">
        <f>IF(OR(O60="",Q60=""),"",IFERROR(IF(AND(INDEX(Fees!$D$5:$D$15,MATCH(O60,Fees!$A$5:$A$15,0))&gt;0,Q60&lt;INDEX(Fees!$D$5:$D$15,MATCH(O60,Fees!$A$5:$A$15,0))),Q60*INDEX(Fees!$E$5:$E$15,MATCH(O60,Fees!$A$5:$A$15,0))+INDEX(Fees!$F$5:$F$15,MATCH(O60,Fees!$A$5:$A$15,0)),Q60*INDEX(Fees!$B$5:$B$15,MATCH(O60,Fees!$A$5:$A$15,0))+INDEX(Fees!$C$5:$C$15,MATCH(O60,Fees!$A$5:$A$15,0))),""))</f>
        <v/>
      </c>
      <c r="T60" s="6" t="n"/>
      <c r="U60" s="7">
        <f>IF(AND(N60="Sold",Q60&lt;&gt;""),Q60-N(I60)-N(R60)-IF(T60&lt;&gt;"",T60,N(S60)),"")</f>
        <v/>
      </c>
      <c r="V60" s="8">
        <f>IF(AND(U60&lt;&gt;"",N(Q60)&gt;0),U60/Q60,"")</f>
        <v/>
      </c>
      <c r="W60" s="9">
        <f>IF(AND(ISNUMBER(P60),ISNUMBER(L60)),P60-L60,"")</f>
        <v/>
      </c>
      <c r="X60" s="4" t="n"/>
    </row>
    <row r="61">
      <c r="A61" s="4" t="n"/>
      <c r="B61" s="4" t="n"/>
      <c r="C61" s="4" t="n"/>
      <c r="D61" s="4" t="n"/>
      <c r="E61" s="4" t="n"/>
      <c r="F61" s="4" t="n"/>
      <c r="G61" s="4" t="n"/>
      <c r="H61" s="5" t="n"/>
      <c r="I61" s="6" t="n"/>
      <c r="J61" s="4" t="n"/>
      <c r="K61" s="4" t="n"/>
      <c r="L61" s="5" t="n"/>
      <c r="M61" s="6" t="n"/>
      <c r="N61" s="4" t="n"/>
      <c r="O61" s="4" t="n"/>
      <c r="P61" s="5" t="n"/>
      <c r="Q61" s="6" t="n"/>
      <c r="R61" s="6" t="n"/>
      <c r="S61" s="7">
        <f>IF(OR(O61="",Q61=""),"",IFERROR(IF(AND(INDEX(Fees!$D$5:$D$15,MATCH(O61,Fees!$A$5:$A$15,0))&gt;0,Q61&lt;INDEX(Fees!$D$5:$D$15,MATCH(O61,Fees!$A$5:$A$15,0))),Q61*INDEX(Fees!$E$5:$E$15,MATCH(O61,Fees!$A$5:$A$15,0))+INDEX(Fees!$F$5:$F$15,MATCH(O61,Fees!$A$5:$A$15,0)),Q61*INDEX(Fees!$B$5:$B$15,MATCH(O61,Fees!$A$5:$A$15,0))+INDEX(Fees!$C$5:$C$15,MATCH(O61,Fees!$A$5:$A$15,0))),""))</f>
        <v/>
      </c>
      <c r="T61" s="6" t="n"/>
      <c r="U61" s="7">
        <f>IF(AND(N61="Sold",Q61&lt;&gt;""),Q61-N(I61)-N(R61)-IF(T61&lt;&gt;"",T61,N(S61)),"")</f>
        <v/>
      </c>
      <c r="V61" s="8">
        <f>IF(AND(U61&lt;&gt;"",N(Q61)&gt;0),U61/Q61,"")</f>
        <v/>
      </c>
      <c r="W61" s="9">
        <f>IF(AND(ISNUMBER(P61),ISNUMBER(L61)),P61-L61,"")</f>
        <v/>
      </c>
      <c r="X61" s="4" t="n"/>
    </row>
    <row r="62">
      <c r="A62" s="4" t="n"/>
      <c r="B62" s="4" t="n"/>
      <c r="C62" s="4" t="n"/>
      <c r="D62" s="4" t="n"/>
      <c r="E62" s="4" t="n"/>
      <c r="F62" s="4" t="n"/>
      <c r="G62" s="4" t="n"/>
      <c r="H62" s="5" t="n"/>
      <c r="I62" s="6" t="n"/>
      <c r="J62" s="4" t="n"/>
      <c r="K62" s="4" t="n"/>
      <c r="L62" s="5" t="n"/>
      <c r="M62" s="6" t="n"/>
      <c r="N62" s="4" t="n"/>
      <c r="O62" s="4" t="n"/>
      <c r="P62" s="5" t="n"/>
      <c r="Q62" s="6" t="n"/>
      <c r="R62" s="6" t="n"/>
      <c r="S62" s="7">
        <f>IF(OR(O62="",Q62=""),"",IFERROR(IF(AND(INDEX(Fees!$D$5:$D$15,MATCH(O62,Fees!$A$5:$A$15,0))&gt;0,Q62&lt;INDEX(Fees!$D$5:$D$15,MATCH(O62,Fees!$A$5:$A$15,0))),Q62*INDEX(Fees!$E$5:$E$15,MATCH(O62,Fees!$A$5:$A$15,0))+INDEX(Fees!$F$5:$F$15,MATCH(O62,Fees!$A$5:$A$15,0)),Q62*INDEX(Fees!$B$5:$B$15,MATCH(O62,Fees!$A$5:$A$15,0))+INDEX(Fees!$C$5:$C$15,MATCH(O62,Fees!$A$5:$A$15,0))),""))</f>
        <v/>
      </c>
      <c r="T62" s="6" t="n"/>
      <c r="U62" s="7">
        <f>IF(AND(N62="Sold",Q62&lt;&gt;""),Q62-N(I62)-N(R62)-IF(T62&lt;&gt;"",T62,N(S62)),"")</f>
        <v/>
      </c>
      <c r="V62" s="8">
        <f>IF(AND(U62&lt;&gt;"",N(Q62)&gt;0),U62/Q62,"")</f>
        <v/>
      </c>
      <c r="W62" s="9">
        <f>IF(AND(ISNUMBER(P62),ISNUMBER(L62)),P62-L62,"")</f>
        <v/>
      </c>
      <c r="X62" s="4" t="n"/>
    </row>
    <row r="63">
      <c r="A63" s="4" t="n"/>
      <c r="B63" s="4" t="n"/>
      <c r="C63" s="4" t="n"/>
      <c r="D63" s="4" t="n"/>
      <c r="E63" s="4" t="n"/>
      <c r="F63" s="4" t="n"/>
      <c r="G63" s="4" t="n"/>
      <c r="H63" s="5" t="n"/>
      <c r="I63" s="6" t="n"/>
      <c r="J63" s="4" t="n"/>
      <c r="K63" s="4" t="n"/>
      <c r="L63" s="5" t="n"/>
      <c r="M63" s="6" t="n"/>
      <c r="N63" s="4" t="n"/>
      <c r="O63" s="4" t="n"/>
      <c r="P63" s="5" t="n"/>
      <c r="Q63" s="6" t="n"/>
      <c r="R63" s="6" t="n"/>
      <c r="S63" s="7">
        <f>IF(OR(O63="",Q63=""),"",IFERROR(IF(AND(INDEX(Fees!$D$5:$D$15,MATCH(O63,Fees!$A$5:$A$15,0))&gt;0,Q63&lt;INDEX(Fees!$D$5:$D$15,MATCH(O63,Fees!$A$5:$A$15,0))),Q63*INDEX(Fees!$E$5:$E$15,MATCH(O63,Fees!$A$5:$A$15,0))+INDEX(Fees!$F$5:$F$15,MATCH(O63,Fees!$A$5:$A$15,0)),Q63*INDEX(Fees!$B$5:$B$15,MATCH(O63,Fees!$A$5:$A$15,0))+INDEX(Fees!$C$5:$C$15,MATCH(O63,Fees!$A$5:$A$15,0))),""))</f>
        <v/>
      </c>
      <c r="T63" s="6" t="n"/>
      <c r="U63" s="7">
        <f>IF(AND(N63="Sold",Q63&lt;&gt;""),Q63-N(I63)-N(R63)-IF(T63&lt;&gt;"",T63,N(S63)),"")</f>
        <v/>
      </c>
      <c r="V63" s="8">
        <f>IF(AND(U63&lt;&gt;"",N(Q63)&gt;0),U63/Q63,"")</f>
        <v/>
      </c>
      <c r="W63" s="9">
        <f>IF(AND(ISNUMBER(P63),ISNUMBER(L63)),P63-L63,"")</f>
        <v/>
      </c>
      <c r="X63" s="4" t="n"/>
    </row>
    <row r="64">
      <c r="A64" s="4" t="n"/>
      <c r="B64" s="4" t="n"/>
      <c r="C64" s="4" t="n"/>
      <c r="D64" s="4" t="n"/>
      <c r="E64" s="4" t="n"/>
      <c r="F64" s="4" t="n"/>
      <c r="G64" s="4" t="n"/>
      <c r="H64" s="5" t="n"/>
      <c r="I64" s="6" t="n"/>
      <c r="J64" s="4" t="n"/>
      <c r="K64" s="4" t="n"/>
      <c r="L64" s="5" t="n"/>
      <c r="M64" s="6" t="n"/>
      <c r="N64" s="4" t="n"/>
      <c r="O64" s="4" t="n"/>
      <c r="P64" s="5" t="n"/>
      <c r="Q64" s="6" t="n"/>
      <c r="R64" s="6" t="n"/>
      <c r="S64" s="7">
        <f>IF(OR(O64="",Q64=""),"",IFERROR(IF(AND(INDEX(Fees!$D$5:$D$15,MATCH(O64,Fees!$A$5:$A$15,0))&gt;0,Q64&lt;INDEX(Fees!$D$5:$D$15,MATCH(O64,Fees!$A$5:$A$15,0))),Q64*INDEX(Fees!$E$5:$E$15,MATCH(O64,Fees!$A$5:$A$15,0))+INDEX(Fees!$F$5:$F$15,MATCH(O64,Fees!$A$5:$A$15,0)),Q64*INDEX(Fees!$B$5:$B$15,MATCH(O64,Fees!$A$5:$A$15,0))+INDEX(Fees!$C$5:$C$15,MATCH(O64,Fees!$A$5:$A$15,0))),""))</f>
        <v/>
      </c>
      <c r="T64" s="6" t="n"/>
      <c r="U64" s="7">
        <f>IF(AND(N64="Sold",Q64&lt;&gt;""),Q64-N(I64)-N(R64)-IF(T64&lt;&gt;"",T64,N(S64)),"")</f>
        <v/>
      </c>
      <c r="V64" s="8">
        <f>IF(AND(U64&lt;&gt;"",N(Q64)&gt;0),U64/Q64,"")</f>
        <v/>
      </c>
      <c r="W64" s="9">
        <f>IF(AND(ISNUMBER(P64),ISNUMBER(L64)),P64-L64,"")</f>
        <v/>
      </c>
      <c r="X64" s="4" t="n"/>
    </row>
    <row r="65">
      <c r="A65" s="4" t="n"/>
      <c r="B65" s="4" t="n"/>
      <c r="C65" s="4" t="n"/>
      <c r="D65" s="4" t="n"/>
      <c r="E65" s="4" t="n"/>
      <c r="F65" s="4" t="n"/>
      <c r="G65" s="4" t="n"/>
      <c r="H65" s="5" t="n"/>
      <c r="I65" s="6" t="n"/>
      <c r="J65" s="4" t="n"/>
      <c r="K65" s="4" t="n"/>
      <c r="L65" s="5" t="n"/>
      <c r="M65" s="6" t="n"/>
      <c r="N65" s="4" t="n"/>
      <c r="O65" s="4" t="n"/>
      <c r="P65" s="5" t="n"/>
      <c r="Q65" s="6" t="n"/>
      <c r="R65" s="6" t="n"/>
      <c r="S65" s="7">
        <f>IF(OR(O65="",Q65=""),"",IFERROR(IF(AND(INDEX(Fees!$D$5:$D$15,MATCH(O65,Fees!$A$5:$A$15,0))&gt;0,Q65&lt;INDEX(Fees!$D$5:$D$15,MATCH(O65,Fees!$A$5:$A$15,0))),Q65*INDEX(Fees!$E$5:$E$15,MATCH(O65,Fees!$A$5:$A$15,0))+INDEX(Fees!$F$5:$F$15,MATCH(O65,Fees!$A$5:$A$15,0)),Q65*INDEX(Fees!$B$5:$B$15,MATCH(O65,Fees!$A$5:$A$15,0))+INDEX(Fees!$C$5:$C$15,MATCH(O65,Fees!$A$5:$A$15,0))),""))</f>
        <v/>
      </c>
      <c r="T65" s="6" t="n"/>
      <c r="U65" s="7">
        <f>IF(AND(N65="Sold",Q65&lt;&gt;""),Q65-N(I65)-N(R65)-IF(T65&lt;&gt;"",T65,N(S65)),"")</f>
        <v/>
      </c>
      <c r="V65" s="8">
        <f>IF(AND(U65&lt;&gt;"",N(Q65)&gt;0),U65/Q65,"")</f>
        <v/>
      </c>
      <c r="W65" s="9">
        <f>IF(AND(ISNUMBER(P65),ISNUMBER(L65)),P65-L65,"")</f>
        <v/>
      </c>
      <c r="X65" s="4" t="n"/>
    </row>
    <row r="66">
      <c r="A66" s="4" t="n"/>
      <c r="B66" s="4" t="n"/>
      <c r="C66" s="4" t="n"/>
      <c r="D66" s="4" t="n"/>
      <c r="E66" s="4" t="n"/>
      <c r="F66" s="4" t="n"/>
      <c r="G66" s="4" t="n"/>
      <c r="H66" s="5" t="n"/>
      <c r="I66" s="6" t="n"/>
      <c r="J66" s="4" t="n"/>
      <c r="K66" s="4" t="n"/>
      <c r="L66" s="5" t="n"/>
      <c r="M66" s="6" t="n"/>
      <c r="N66" s="4" t="n"/>
      <c r="O66" s="4" t="n"/>
      <c r="P66" s="5" t="n"/>
      <c r="Q66" s="6" t="n"/>
      <c r="R66" s="6" t="n"/>
      <c r="S66" s="7">
        <f>IF(OR(O66="",Q66=""),"",IFERROR(IF(AND(INDEX(Fees!$D$5:$D$15,MATCH(O66,Fees!$A$5:$A$15,0))&gt;0,Q66&lt;INDEX(Fees!$D$5:$D$15,MATCH(O66,Fees!$A$5:$A$15,0))),Q66*INDEX(Fees!$E$5:$E$15,MATCH(O66,Fees!$A$5:$A$15,0))+INDEX(Fees!$F$5:$F$15,MATCH(O66,Fees!$A$5:$A$15,0)),Q66*INDEX(Fees!$B$5:$B$15,MATCH(O66,Fees!$A$5:$A$15,0))+INDEX(Fees!$C$5:$C$15,MATCH(O66,Fees!$A$5:$A$15,0))),""))</f>
        <v/>
      </c>
      <c r="T66" s="6" t="n"/>
      <c r="U66" s="7">
        <f>IF(AND(N66="Sold",Q66&lt;&gt;""),Q66-N(I66)-N(R66)-IF(T66&lt;&gt;"",T66,N(S66)),"")</f>
        <v/>
      </c>
      <c r="V66" s="8">
        <f>IF(AND(U66&lt;&gt;"",N(Q66)&gt;0),U66/Q66,"")</f>
        <v/>
      </c>
      <c r="W66" s="9">
        <f>IF(AND(ISNUMBER(P66),ISNUMBER(L66)),P66-L66,"")</f>
        <v/>
      </c>
      <c r="X66" s="4" t="n"/>
    </row>
    <row r="67">
      <c r="A67" s="4" t="n"/>
      <c r="B67" s="4" t="n"/>
      <c r="C67" s="4" t="n"/>
      <c r="D67" s="4" t="n"/>
      <c r="E67" s="4" t="n"/>
      <c r="F67" s="4" t="n"/>
      <c r="G67" s="4" t="n"/>
      <c r="H67" s="5" t="n"/>
      <c r="I67" s="6" t="n"/>
      <c r="J67" s="4" t="n"/>
      <c r="K67" s="4" t="n"/>
      <c r="L67" s="5" t="n"/>
      <c r="M67" s="6" t="n"/>
      <c r="N67" s="4" t="n"/>
      <c r="O67" s="4" t="n"/>
      <c r="P67" s="5" t="n"/>
      <c r="Q67" s="6" t="n"/>
      <c r="R67" s="6" t="n"/>
      <c r="S67" s="7">
        <f>IF(OR(O67="",Q67=""),"",IFERROR(IF(AND(INDEX(Fees!$D$5:$D$15,MATCH(O67,Fees!$A$5:$A$15,0))&gt;0,Q67&lt;INDEX(Fees!$D$5:$D$15,MATCH(O67,Fees!$A$5:$A$15,0))),Q67*INDEX(Fees!$E$5:$E$15,MATCH(O67,Fees!$A$5:$A$15,0))+INDEX(Fees!$F$5:$F$15,MATCH(O67,Fees!$A$5:$A$15,0)),Q67*INDEX(Fees!$B$5:$B$15,MATCH(O67,Fees!$A$5:$A$15,0))+INDEX(Fees!$C$5:$C$15,MATCH(O67,Fees!$A$5:$A$15,0))),""))</f>
        <v/>
      </c>
      <c r="T67" s="6" t="n"/>
      <c r="U67" s="7">
        <f>IF(AND(N67="Sold",Q67&lt;&gt;""),Q67-N(I67)-N(R67)-IF(T67&lt;&gt;"",T67,N(S67)),"")</f>
        <v/>
      </c>
      <c r="V67" s="8">
        <f>IF(AND(U67&lt;&gt;"",N(Q67)&gt;0),U67/Q67,"")</f>
        <v/>
      </c>
      <c r="W67" s="9">
        <f>IF(AND(ISNUMBER(P67),ISNUMBER(L67)),P67-L67,"")</f>
        <v/>
      </c>
      <c r="X67" s="4" t="n"/>
    </row>
    <row r="68">
      <c r="A68" s="4" t="n"/>
      <c r="B68" s="4" t="n"/>
      <c r="C68" s="4" t="n"/>
      <c r="D68" s="4" t="n"/>
      <c r="E68" s="4" t="n"/>
      <c r="F68" s="4" t="n"/>
      <c r="G68" s="4" t="n"/>
      <c r="H68" s="5" t="n"/>
      <c r="I68" s="6" t="n"/>
      <c r="J68" s="4" t="n"/>
      <c r="K68" s="4" t="n"/>
      <c r="L68" s="5" t="n"/>
      <c r="M68" s="6" t="n"/>
      <c r="N68" s="4" t="n"/>
      <c r="O68" s="4" t="n"/>
      <c r="P68" s="5" t="n"/>
      <c r="Q68" s="6" t="n"/>
      <c r="R68" s="6" t="n"/>
      <c r="S68" s="7">
        <f>IF(OR(O68="",Q68=""),"",IFERROR(IF(AND(INDEX(Fees!$D$5:$D$15,MATCH(O68,Fees!$A$5:$A$15,0))&gt;0,Q68&lt;INDEX(Fees!$D$5:$D$15,MATCH(O68,Fees!$A$5:$A$15,0))),Q68*INDEX(Fees!$E$5:$E$15,MATCH(O68,Fees!$A$5:$A$15,0))+INDEX(Fees!$F$5:$F$15,MATCH(O68,Fees!$A$5:$A$15,0)),Q68*INDEX(Fees!$B$5:$B$15,MATCH(O68,Fees!$A$5:$A$15,0))+INDEX(Fees!$C$5:$C$15,MATCH(O68,Fees!$A$5:$A$15,0))),""))</f>
        <v/>
      </c>
      <c r="T68" s="6" t="n"/>
      <c r="U68" s="7">
        <f>IF(AND(N68="Sold",Q68&lt;&gt;""),Q68-N(I68)-N(R68)-IF(T68&lt;&gt;"",T68,N(S68)),"")</f>
        <v/>
      </c>
      <c r="V68" s="8">
        <f>IF(AND(U68&lt;&gt;"",N(Q68)&gt;0),U68/Q68,"")</f>
        <v/>
      </c>
      <c r="W68" s="9">
        <f>IF(AND(ISNUMBER(P68),ISNUMBER(L68)),P68-L68,"")</f>
        <v/>
      </c>
      <c r="X68" s="4" t="n"/>
    </row>
    <row r="69">
      <c r="A69" s="4" t="n"/>
      <c r="B69" s="4" t="n"/>
      <c r="C69" s="4" t="n"/>
      <c r="D69" s="4" t="n"/>
      <c r="E69" s="4" t="n"/>
      <c r="F69" s="4" t="n"/>
      <c r="G69" s="4" t="n"/>
      <c r="H69" s="5" t="n"/>
      <c r="I69" s="6" t="n"/>
      <c r="J69" s="4" t="n"/>
      <c r="K69" s="4" t="n"/>
      <c r="L69" s="5" t="n"/>
      <c r="M69" s="6" t="n"/>
      <c r="N69" s="4" t="n"/>
      <c r="O69" s="4" t="n"/>
      <c r="P69" s="5" t="n"/>
      <c r="Q69" s="6" t="n"/>
      <c r="R69" s="6" t="n"/>
      <c r="S69" s="7">
        <f>IF(OR(O69="",Q69=""),"",IFERROR(IF(AND(INDEX(Fees!$D$5:$D$15,MATCH(O69,Fees!$A$5:$A$15,0))&gt;0,Q69&lt;INDEX(Fees!$D$5:$D$15,MATCH(O69,Fees!$A$5:$A$15,0))),Q69*INDEX(Fees!$E$5:$E$15,MATCH(O69,Fees!$A$5:$A$15,0))+INDEX(Fees!$F$5:$F$15,MATCH(O69,Fees!$A$5:$A$15,0)),Q69*INDEX(Fees!$B$5:$B$15,MATCH(O69,Fees!$A$5:$A$15,0))+INDEX(Fees!$C$5:$C$15,MATCH(O69,Fees!$A$5:$A$15,0))),""))</f>
        <v/>
      </c>
      <c r="T69" s="6" t="n"/>
      <c r="U69" s="7">
        <f>IF(AND(N69="Sold",Q69&lt;&gt;""),Q69-N(I69)-N(R69)-IF(T69&lt;&gt;"",T69,N(S69)),"")</f>
        <v/>
      </c>
      <c r="V69" s="8">
        <f>IF(AND(U69&lt;&gt;"",N(Q69)&gt;0),U69/Q69,"")</f>
        <v/>
      </c>
      <c r="W69" s="9">
        <f>IF(AND(ISNUMBER(P69),ISNUMBER(L69)),P69-L69,"")</f>
        <v/>
      </c>
      <c r="X69" s="4" t="n"/>
    </row>
    <row r="70">
      <c r="A70" s="4" t="n"/>
      <c r="B70" s="4" t="n"/>
      <c r="C70" s="4" t="n"/>
      <c r="D70" s="4" t="n"/>
      <c r="E70" s="4" t="n"/>
      <c r="F70" s="4" t="n"/>
      <c r="G70" s="4" t="n"/>
      <c r="H70" s="5" t="n"/>
      <c r="I70" s="6" t="n"/>
      <c r="J70" s="4" t="n"/>
      <c r="K70" s="4" t="n"/>
      <c r="L70" s="5" t="n"/>
      <c r="M70" s="6" t="n"/>
      <c r="N70" s="4" t="n"/>
      <c r="O70" s="4" t="n"/>
      <c r="P70" s="5" t="n"/>
      <c r="Q70" s="6" t="n"/>
      <c r="R70" s="6" t="n"/>
      <c r="S70" s="7">
        <f>IF(OR(O70="",Q70=""),"",IFERROR(IF(AND(INDEX(Fees!$D$5:$D$15,MATCH(O70,Fees!$A$5:$A$15,0))&gt;0,Q70&lt;INDEX(Fees!$D$5:$D$15,MATCH(O70,Fees!$A$5:$A$15,0))),Q70*INDEX(Fees!$E$5:$E$15,MATCH(O70,Fees!$A$5:$A$15,0))+INDEX(Fees!$F$5:$F$15,MATCH(O70,Fees!$A$5:$A$15,0)),Q70*INDEX(Fees!$B$5:$B$15,MATCH(O70,Fees!$A$5:$A$15,0))+INDEX(Fees!$C$5:$C$15,MATCH(O70,Fees!$A$5:$A$15,0))),""))</f>
        <v/>
      </c>
      <c r="T70" s="6" t="n"/>
      <c r="U70" s="7">
        <f>IF(AND(N70="Sold",Q70&lt;&gt;""),Q70-N(I70)-N(R70)-IF(T70&lt;&gt;"",T70,N(S70)),"")</f>
        <v/>
      </c>
      <c r="V70" s="8">
        <f>IF(AND(U70&lt;&gt;"",N(Q70)&gt;0),U70/Q70,"")</f>
        <v/>
      </c>
      <c r="W70" s="9">
        <f>IF(AND(ISNUMBER(P70),ISNUMBER(L70)),P70-L70,"")</f>
        <v/>
      </c>
      <c r="X70" s="4" t="n"/>
    </row>
    <row r="71">
      <c r="A71" s="4" t="n"/>
      <c r="B71" s="4" t="n"/>
      <c r="C71" s="4" t="n"/>
      <c r="D71" s="4" t="n"/>
      <c r="E71" s="4" t="n"/>
      <c r="F71" s="4" t="n"/>
      <c r="G71" s="4" t="n"/>
      <c r="H71" s="5" t="n"/>
      <c r="I71" s="6" t="n"/>
      <c r="J71" s="4" t="n"/>
      <c r="K71" s="4" t="n"/>
      <c r="L71" s="5" t="n"/>
      <c r="M71" s="6" t="n"/>
      <c r="N71" s="4" t="n"/>
      <c r="O71" s="4" t="n"/>
      <c r="P71" s="5" t="n"/>
      <c r="Q71" s="6" t="n"/>
      <c r="R71" s="6" t="n"/>
      <c r="S71" s="7">
        <f>IF(OR(O71="",Q71=""),"",IFERROR(IF(AND(INDEX(Fees!$D$5:$D$15,MATCH(O71,Fees!$A$5:$A$15,0))&gt;0,Q71&lt;INDEX(Fees!$D$5:$D$15,MATCH(O71,Fees!$A$5:$A$15,0))),Q71*INDEX(Fees!$E$5:$E$15,MATCH(O71,Fees!$A$5:$A$15,0))+INDEX(Fees!$F$5:$F$15,MATCH(O71,Fees!$A$5:$A$15,0)),Q71*INDEX(Fees!$B$5:$B$15,MATCH(O71,Fees!$A$5:$A$15,0))+INDEX(Fees!$C$5:$C$15,MATCH(O71,Fees!$A$5:$A$15,0))),""))</f>
        <v/>
      </c>
      <c r="T71" s="6" t="n"/>
      <c r="U71" s="7">
        <f>IF(AND(N71="Sold",Q71&lt;&gt;""),Q71-N(I71)-N(R71)-IF(T71&lt;&gt;"",T71,N(S71)),"")</f>
        <v/>
      </c>
      <c r="V71" s="8">
        <f>IF(AND(U71&lt;&gt;"",N(Q71)&gt;0),U71/Q71,"")</f>
        <v/>
      </c>
      <c r="W71" s="9">
        <f>IF(AND(ISNUMBER(P71),ISNUMBER(L71)),P71-L71,"")</f>
        <v/>
      </c>
      <c r="X71" s="4" t="n"/>
    </row>
    <row r="72">
      <c r="A72" s="4" t="n"/>
      <c r="B72" s="4" t="n"/>
      <c r="C72" s="4" t="n"/>
      <c r="D72" s="4" t="n"/>
      <c r="E72" s="4" t="n"/>
      <c r="F72" s="4" t="n"/>
      <c r="G72" s="4" t="n"/>
      <c r="H72" s="5" t="n"/>
      <c r="I72" s="6" t="n"/>
      <c r="J72" s="4" t="n"/>
      <c r="K72" s="4" t="n"/>
      <c r="L72" s="5" t="n"/>
      <c r="M72" s="6" t="n"/>
      <c r="N72" s="4" t="n"/>
      <c r="O72" s="4" t="n"/>
      <c r="P72" s="5" t="n"/>
      <c r="Q72" s="6" t="n"/>
      <c r="R72" s="6" t="n"/>
      <c r="S72" s="7">
        <f>IF(OR(O72="",Q72=""),"",IFERROR(IF(AND(INDEX(Fees!$D$5:$D$15,MATCH(O72,Fees!$A$5:$A$15,0))&gt;0,Q72&lt;INDEX(Fees!$D$5:$D$15,MATCH(O72,Fees!$A$5:$A$15,0))),Q72*INDEX(Fees!$E$5:$E$15,MATCH(O72,Fees!$A$5:$A$15,0))+INDEX(Fees!$F$5:$F$15,MATCH(O72,Fees!$A$5:$A$15,0)),Q72*INDEX(Fees!$B$5:$B$15,MATCH(O72,Fees!$A$5:$A$15,0))+INDEX(Fees!$C$5:$C$15,MATCH(O72,Fees!$A$5:$A$15,0))),""))</f>
        <v/>
      </c>
      <c r="T72" s="6" t="n"/>
      <c r="U72" s="7">
        <f>IF(AND(N72="Sold",Q72&lt;&gt;""),Q72-N(I72)-N(R72)-IF(T72&lt;&gt;"",T72,N(S72)),"")</f>
        <v/>
      </c>
      <c r="V72" s="8">
        <f>IF(AND(U72&lt;&gt;"",N(Q72)&gt;0),U72/Q72,"")</f>
        <v/>
      </c>
      <c r="W72" s="9">
        <f>IF(AND(ISNUMBER(P72),ISNUMBER(L72)),P72-L72,"")</f>
        <v/>
      </c>
      <c r="X72" s="4" t="n"/>
    </row>
    <row r="73">
      <c r="A73" s="4" t="n"/>
      <c r="B73" s="4" t="n"/>
      <c r="C73" s="4" t="n"/>
      <c r="D73" s="4" t="n"/>
      <c r="E73" s="4" t="n"/>
      <c r="F73" s="4" t="n"/>
      <c r="G73" s="4" t="n"/>
      <c r="H73" s="5" t="n"/>
      <c r="I73" s="6" t="n"/>
      <c r="J73" s="4" t="n"/>
      <c r="K73" s="4" t="n"/>
      <c r="L73" s="5" t="n"/>
      <c r="M73" s="6" t="n"/>
      <c r="N73" s="4" t="n"/>
      <c r="O73" s="4" t="n"/>
      <c r="P73" s="5" t="n"/>
      <c r="Q73" s="6" t="n"/>
      <c r="R73" s="6" t="n"/>
      <c r="S73" s="7">
        <f>IF(OR(O73="",Q73=""),"",IFERROR(IF(AND(INDEX(Fees!$D$5:$D$15,MATCH(O73,Fees!$A$5:$A$15,0))&gt;0,Q73&lt;INDEX(Fees!$D$5:$D$15,MATCH(O73,Fees!$A$5:$A$15,0))),Q73*INDEX(Fees!$E$5:$E$15,MATCH(O73,Fees!$A$5:$A$15,0))+INDEX(Fees!$F$5:$F$15,MATCH(O73,Fees!$A$5:$A$15,0)),Q73*INDEX(Fees!$B$5:$B$15,MATCH(O73,Fees!$A$5:$A$15,0))+INDEX(Fees!$C$5:$C$15,MATCH(O73,Fees!$A$5:$A$15,0))),""))</f>
        <v/>
      </c>
      <c r="T73" s="6" t="n"/>
      <c r="U73" s="7">
        <f>IF(AND(N73="Sold",Q73&lt;&gt;""),Q73-N(I73)-N(R73)-IF(T73&lt;&gt;"",T73,N(S73)),"")</f>
        <v/>
      </c>
      <c r="V73" s="8">
        <f>IF(AND(U73&lt;&gt;"",N(Q73)&gt;0),U73/Q73,"")</f>
        <v/>
      </c>
      <c r="W73" s="9">
        <f>IF(AND(ISNUMBER(P73),ISNUMBER(L73)),P73-L73,"")</f>
        <v/>
      </c>
      <c r="X73" s="4" t="n"/>
    </row>
    <row r="74">
      <c r="A74" s="4" t="n"/>
      <c r="B74" s="4" t="n"/>
      <c r="C74" s="4" t="n"/>
      <c r="D74" s="4" t="n"/>
      <c r="E74" s="4" t="n"/>
      <c r="F74" s="4" t="n"/>
      <c r="G74" s="4" t="n"/>
      <c r="H74" s="5" t="n"/>
      <c r="I74" s="6" t="n"/>
      <c r="J74" s="4" t="n"/>
      <c r="K74" s="4" t="n"/>
      <c r="L74" s="5" t="n"/>
      <c r="M74" s="6" t="n"/>
      <c r="N74" s="4" t="n"/>
      <c r="O74" s="4" t="n"/>
      <c r="P74" s="5" t="n"/>
      <c r="Q74" s="6" t="n"/>
      <c r="R74" s="6" t="n"/>
      <c r="S74" s="7">
        <f>IF(OR(O74="",Q74=""),"",IFERROR(IF(AND(INDEX(Fees!$D$5:$D$15,MATCH(O74,Fees!$A$5:$A$15,0))&gt;0,Q74&lt;INDEX(Fees!$D$5:$D$15,MATCH(O74,Fees!$A$5:$A$15,0))),Q74*INDEX(Fees!$E$5:$E$15,MATCH(O74,Fees!$A$5:$A$15,0))+INDEX(Fees!$F$5:$F$15,MATCH(O74,Fees!$A$5:$A$15,0)),Q74*INDEX(Fees!$B$5:$B$15,MATCH(O74,Fees!$A$5:$A$15,0))+INDEX(Fees!$C$5:$C$15,MATCH(O74,Fees!$A$5:$A$15,0))),""))</f>
        <v/>
      </c>
      <c r="T74" s="6" t="n"/>
      <c r="U74" s="7">
        <f>IF(AND(N74="Sold",Q74&lt;&gt;""),Q74-N(I74)-N(R74)-IF(T74&lt;&gt;"",T74,N(S74)),"")</f>
        <v/>
      </c>
      <c r="V74" s="8">
        <f>IF(AND(U74&lt;&gt;"",N(Q74)&gt;0),U74/Q74,"")</f>
        <v/>
      </c>
      <c r="W74" s="9">
        <f>IF(AND(ISNUMBER(P74),ISNUMBER(L74)),P74-L74,"")</f>
        <v/>
      </c>
      <c r="X74" s="4" t="n"/>
    </row>
    <row r="75">
      <c r="A75" s="4" t="n"/>
      <c r="B75" s="4" t="n"/>
      <c r="C75" s="4" t="n"/>
      <c r="D75" s="4" t="n"/>
      <c r="E75" s="4" t="n"/>
      <c r="F75" s="4" t="n"/>
      <c r="G75" s="4" t="n"/>
      <c r="H75" s="5" t="n"/>
      <c r="I75" s="6" t="n"/>
      <c r="J75" s="4" t="n"/>
      <c r="K75" s="4" t="n"/>
      <c r="L75" s="5" t="n"/>
      <c r="M75" s="6" t="n"/>
      <c r="N75" s="4" t="n"/>
      <c r="O75" s="4" t="n"/>
      <c r="P75" s="5" t="n"/>
      <c r="Q75" s="6" t="n"/>
      <c r="R75" s="6" t="n"/>
      <c r="S75" s="7">
        <f>IF(OR(O75="",Q75=""),"",IFERROR(IF(AND(INDEX(Fees!$D$5:$D$15,MATCH(O75,Fees!$A$5:$A$15,0))&gt;0,Q75&lt;INDEX(Fees!$D$5:$D$15,MATCH(O75,Fees!$A$5:$A$15,0))),Q75*INDEX(Fees!$E$5:$E$15,MATCH(O75,Fees!$A$5:$A$15,0))+INDEX(Fees!$F$5:$F$15,MATCH(O75,Fees!$A$5:$A$15,0)),Q75*INDEX(Fees!$B$5:$B$15,MATCH(O75,Fees!$A$5:$A$15,0))+INDEX(Fees!$C$5:$C$15,MATCH(O75,Fees!$A$5:$A$15,0))),""))</f>
        <v/>
      </c>
      <c r="T75" s="6" t="n"/>
      <c r="U75" s="7">
        <f>IF(AND(N75="Sold",Q75&lt;&gt;""),Q75-N(I75)-N(R75)-IF(T75&lt;&gt;"",T75,N(S75)),"")</f>
        <v/>
      </c>
      <c r="V75" s="8">
        <f>IF(AND(U75&lt;&gt;"",N(Q75)&gt;0),U75/Q75,"")</f>
        <v/>
      </c>
      <c r="W75" s="9">
        <f>IF(AND(ISNUMBER(P75),ISNUMBER(L75)),P75-L75,"")</f>
        <v/>
      </c>
      <c r="X75" s="4" t="n"/>
    </row>
    <row r="76">
      <c r="A76" s="4" t="n"/>
      <c r="B76" s="4" t="n"/>
      <c r="C76" s="4" t="n"/>
      <c r="D76" s="4" t="n"/>
      <c r="E76" s="4" t="n"/>
      <c r="F76" s="4" t="n"/>
      <c r="G76" s="4" t="n"/>
      <c r="H76" s="5" t="n"/>
      <c r="I76" s="6" t="n"/>
      <c r="J76" s="4" t="n"/>
      <c r="K76" s="4" t="n"/>
      <c r="L76" s="5" t="n"/>
      <c r="M76" s="6" t="n"/>
      <c r="N76" s="4" t="n"/>
      <c r="O76" s="4" t="n"/>
      <c r="P76" s="5" t="n"/>
      <c r="Q76" s="6" t="n"/>
      <c r="R76" s="6" t="n"/>
      <c r="S76" s="7">
        <f>IF(OR(O76="",Q76=""),"",IFERROR(IF(AND(INDEX(Fees!$D$5:$D$15,MATCH(O76,Fees!$A$5:$A$15,0))&gt;0,Q76&lt;INDEX(Fees!$D$5:$D$15,MATCH(O76,Fees!$A$5:$A$15,0))),Q76*INDEX(Fees!$E$5:$E$15,MATCH(O76,Fees!$A$5:$A$15,0))+INDEX(Fees!$F$5:$F$15,MATCH(O76,Fees!$A$5:$A$15,0)),Q76*INDEX(Fees!$B$5:$B$15,MATCH(O76,Fees!$A$5:$A$15,0))+INDEX(Fees!$C$5:$C$15,MATCH(O76,Fees!$A$5:$A$15,0))),""))</f>
        <v/>
      </c>
      <c r="T76" s="6" t="n"/>
      <c r="U76" s="7">
        <f>IF(AND(N76="Sold",Q76&lt;&gt;""),Q76-N(I76)-N(R76)-IF(T76&lt;&gt;"",T76,N(S76)),"")</f>
        <v/>
      </c>
      <c r="V76" s="8">
        <f>IF(AND(U76&lt;&gt;"",N(Q76)&gt;0),U76/Q76,"")</f>
        <v/>
      </c>
      <c r="W76" s="9">
        <f>IF(AND(ISNUMBER(P76),ISNUMBER(L76)),P76-L76,"")</f>
        <v/>
      </c>
      <c r="X76" s="4" t="n"/>
    </row>
    <row r="77">
      <c r="A77" s="4" t="n"/>
      <c r="B77" s="4" t="n"/>
      <c r="C77" s="4" t="n"/>
      <c r="D77" s="4" t="n"/>
      <c r="E77" s="4" t="n"/>
      <c r="F77" s="4" t="n"/>
      <c r="G77" s="4" t="n"/>
      <c r="H77" s="5" t="n"/>
      <c r="I77" s="6" t="n"/>
      <c r="J77" s="4" t="n"/>
      <c r="K77" s="4" t="n"/>
      <c r="L77" s="5" t="n"/>
      <c r="M77" s="6" t="n"/>
      <c r="N77" s="4" t="n"/>
      <c r="O77" s="4" t="n"/>
      <c r="P77" s="5" t="n"/>
      <c r="Q77" s="6" t="n"/>
      <c r="R77" s="6" t="n"/>
      <c r="S77" s="7">
        <f>IF(OR(O77="",Q77=""),"",IFERROR(IF(AND(INDEX(Fees!$D$5:$D$15,MATCH(O77,Fees!$A$5:$A$15,0))&gt;0,Q77&lt;INDEX(Fees!$D$5:$D$15,MATCH(O77,Fees!$A$5:$A$15,0))),Q77*INDEX(Fees!$E$5:$E$15,MATCH(O77,Fees!$A$5:$A$15,0))+INDEX(Fees!$F$5:$F$15,MATCH(O77,Fees!$A$5:$A$15,0)),Q77*INDEX(Fees!$B$5:$B$15,MATCH(O77,Fees!$A$5:$A$15,0))+INDEX(Fees!$C$5:$C$15,MATCH(O77,Fees!$A$5:$A$15,0))),""))</f>
        <v/>
      </c>
      <c r="T77" s="6" t="n"/>
      <c r="U77" s="7">
        <f>IF(AND(N77="Sold",Q77&lt;&gt;""),Q77-N(I77)-N(R77)-IF(T77&lt;&gt;"",T77,N(S77)),"")</f>
        <v/>
      </c>
      <c r="V77" s="8">
        <f>IF(AND(U77&lt;&gt;"",N(Q77)&gt;0),U77/Q77,"")</f>
        <v/>
      </c>
      <c r="W77" s="9">
        <f>IF(AND(ISNUMBER(P77),ISNUMBER(L77)),P77-L77,"")</f>
        <v/>
      </c>
      <c r="X77" s="4" t="n"/>
    </row>
    <row r="78">
      <c r="A78" s="4" t="n"/>
      <c r="B78" s="4" t="n"/>
      <c r="C78" s="4" t="n"/>
      <c r="D78" s="4" t="n"/>
      <c r="E78" s="4" t="n"/>
      <c r="F78" s="4" t="n"/>
      <c r="G78" s="4" t="n"/>
      <c r="H78" s="5" t="n"/>
      <c r="I78" s="6" t="n"/>
      <c r="J78" s="4" t="n"/>
      <c r="K78" s="4" t="n"/>
      <c r="L78" s="5" t="n"/>
      <c r="M78" s="6" t="n"/>
      <c r="N78" s="4" t="n"/>
      <c r="O78" s="4" t="n"/>
      <c r="P78" s="5" t="n"/>
      <c r="Q78" s="6" t="n"/>
      <c r="R78" s="6" t="n"/>
      <c r="S78" s="7">
        <f>IF(OR(O78="",Q78=""),"",IFERROR(IF(AND(INDEX(Fees!$D$5:$D$15,MATCH(O78,Fees!$A$5:$A$15,0))&gt;0,Q78&lt;INDEX(Fees!$D$5:$D$15,MATCH(O78,Fees!$A$5:$A$15,0))),Q78*INDEX(Fees!$E$5:$E$15,MATCH(O78,Fees!$A$5:$A$15,0))+INDEX(Fees!$F$5:$F$15,MATCH(O78,Fees!$A$5:$A$15,0)),Q78*INDEX(Fees!$B$5:$B$15,MATCH(O78,Fees!$A$5:$A$15,0))+INDEX(Fees!$C$5:$C$15,MATCH(O78,Fees!$A$5:$A$15,0))),""))</f>
        <v/>
      </c>
      <c r="T78" s="6" t="n"/>
      <c r="U78" s="7">
        <f>IF(AND(N78="Sold",Q78&lt;&gt;""),Q78-N(I78)-N(R78)-IF(T78&lt;&gt;"",T78,N(S78)),"")</f>
        <v/>
      </c>
      <c r="V78" s="8">
        <f>IF(AND(U78&lt;&gt;"",N(Q78)&gt;0),U78/Q78,"")</f>
        <v/>
      </c>
      <c r="W78" s="9">
        <f>IF(AND(ISNUMBER(P78),ISNUMBER(L78)),P78-L78,"")</f>
        <v/>
      </c>
      <c r="X78" s="4" t="n"/>
    </row>
    <row r="79">
      <c r="A79" s="4" t="n"/>
      <c r="B79" s="4" t="n"/>
      <c r="C79" s="4" t="n"/>
      <c r="D79" s="4" t="n"/>
      <c r="E79" s="4" t="n"/>
      <c r="F79" s="4" t="n"/>
      <c r="G79" s="4" t="n"/>
      <c r="H79" s="5" t="n"/>
      <c r="I79" s="6" t="n"/>
      <c r="J79" s="4" t="n"/>
      <c r="K79" s="4" t="n"/>
      <c r="L79" s="5" t="n"/>
      <c r="M79" s="6" t="n"/>
      <c r="N79" s="4" t="n"/>
      <c r="O79" s="4" t="n"/>
      <c r="P79" s="5" t="n"/>
      <c r="Q79" s="6" t="n"/>
      <c r="R79" s="6" t="n"/>
      <c r="S79" s="7">
        <f>IF(OR(O79="",Q79=""),"",IFERROR(IF(AND(INDEX(Fees!$D$5:$D$15,MATCH(O79,Fees!$A$5:$A$15,0))&gt;0,Q79&lt;INDEX(Fees!$D$5:$D$15,MATCH(O79,Fees!$A$5:$A$15,0))),Q79*INDEX(Fees!$E$5:$E$15,MATCH(O79,Fees!$A$5:$A$15,0))+INDEX(Fees!$F$5:$F$15,MATCH(O79,Fees!$A$5:$A$15,0)),Q79*INDEX(Fees!$B$5:$B$15,MATCH(O79,Fees!$A$5:$A$15,0))+INDEX(Fees!$C$5:$C$15,MATCH(O79,Fees!$A$5:$A$15,0))),""))</f>
        <v/>
      </c>
      <c r="T79" s="6" t="n"/>
      <c r="U79" s="7">
        <f>IF(AND(N79="Sold",Q79&lt;&gt;""),Q79-N(I79)-N(R79)-IF(T79&lt;&gt;"",T79,N(S79)),"")</f>
        <v/>
      </c>
      <c r="V79" s="8">
        <f>IF(AND(U79&lt;&gt;"",N(Q79)&gt;0),U79/Q79,"")</f>
        <v/>
      </c>
      <c r="W79" s="9">
        <f>IF(AND(ISNUMBER(P79),ISNUMBER(L79)),P79-L79,"")</f>
        <v/>
      </c>
      <c r="X79" s="4" t="n"/>
    </row>
    <row r="80">
      <c r="A80" s="4" t="n"/>
      <c r="B80" s="4" t="n"/>
      <c r="C80" s="4" t="n"/>
      <c r="D80" s="4" t="n"/>
      <c r="E80" s="4" t="n"/>
      <c r="F80" s="4" t="n"/>
      <c r="G80" s="4" t="n"/>
      <c r="H80" s="5" t="n"/>
      <c r="I80" s="6" t="n"/>
      <c r="J80" s="4" t="n"/>
      <c r="K80" s="4" t="n"/>
      <c r="L80" s="5" t="n"/>
      <c r="M80" s="6" t="n"/>
      <c r="N80" s="4" t="n"/>
      <c r="O80" s="4" t="n"/>
      <c r="P80" s="5" t="n"/>
      <c r="Q80" s="6" t="n"/>
      <c r="R80" s="6" t="n"/>
      <c r="S80" s="7">
        <f>IF(OR(O80="",Q80=""),"",IFERROR(IF(AND(INDEX(Fees!$D$5:$D$15,MATCH(O80,Fees!$A$5:$A$15,0))&gt;0,Q80&lt;INDEX(Fees!$D$5:$D$15,MATCH(O80,Fees!$A$5:$A$15,0))),Q80*INDEX(Fees!$E$5:$E$15,MATCH(O80,Fees!$A$5:$A$15,0))+INDEX(Fees!$F$5:$F$15,MATCH(O80,Fees!$A$5:$A$15,0)),Q80*INDEX(Fees!$B$5:$B$15,MATCH(O80,Fees!$A$5:$A$15,0))+INDEX(Fees!$C$5:$C$15,MATCH(O80,Fees!$A$5:$A$15,0))),""))</f>
        <v/>
      </c>
      <c r="T80" s="6" t="n"/>
      <c r="U80" s="7">
        <f>IF(AND(N80="Sold",Q80&lt;&gt;""),Q80-N(I80)-N(R80)-IF(T80&lt;&gt;"",T80,N(S80)),"")</f>
        <v/>
      </c>
      <c r="V80" s="8">
        <f>IF(AND(U80&lt;&gt;"",N(Q80)&gt;0),U80/Q80,"")</f>
        <v/>
      </c>
      <c r="W80" s="9">
        <f>IF(AND(ISNUMBER(P80),ISNUMBER(L80)),P80-L80,"")</f>
        <v/>
      </c>
      <c r="X80" s="4" t="n"/>
    </row>
    <row r="81">
      <c r="A81" s="4" t="n"/>
      <c r="B81" s="4" t="n"/>
      <c r="C81" s="4" t="n"/>
      <c r="D81" s="4" t="n"/>
      <c r="E81" s="4" t="n"/>
      <c r="F81" s="4" t="n"/>
      <c r="G81" s="4" t="n"/>
      <c r="H81" s="5" t="n"/>
      <c r="I81" s="6" t="n"/>
      <c r="J81" s="4" t="n"/>
      <c r="K81" s="4" t="n"/>
      <c r="L81" s="5" t="n"/>
      <c r="M81" s="6" t="n"/>
      <c r="N81" s="4" t="n"/>
      <c r="O81" s="4" t="n"/>
      <c r="P81" s="5" t="n"/>
      <c r="Q81" s="6" t="n"/>
      <c r="R81" s="6" t="n"/>
      <c r="S81" s="7">
        <f>IF(OR(O81="",Q81=""),"",IFERROR(IF(AND(INDEX(Fees!$D$5:$D$15,MATCH(O81,Fees!$A$5:$A$15,0))&gt;0,Q81&lt;INDEX(Fees!$D$5:$D$15,MATCH(O81,Fees!$A$5:$A$15,0))),Q81*INDEX(Fees!$E$5:$E$15,MATCH(O81,Fees!$A$5:$A$15,0))+INDEX(Fees!$F$5:$F$15,MATCH(O81,Fees!$A$5:$A$15,0)),Q81*INDEX(Fees!$B$5:$B$15,MATCH(O81,Fees!$A$5:$A$15,0))+INDEX(Fees!$C$5:$C$15,MATCH(O81,Fees!$A$5:$A$15,0))),""))</f>
        <v/>
      </c>
      <c r="T81" s="6" t="n"/>
      <c r="U81" s="7">
        <f>IF(AND(N81="Sold",Q81&lt;&gt;""),Q81-N(I81)-N(R81)-IF(T81&lt;&gt;"",T81,N(S81)),"")</f>
        <v/>
      </c>
      <c r="V81" s="8">
        <f>IF(AND(U81&lt;&gt;"",N(Q81)&gt;0),U81/Q81,"")</f>
        <v/>
      </c>
      <c r="W81" s="9">
        <f>IF(AND(ISNUMBER(P81),ISNUMBER(L81)),P81-L81,"")</f>
        <v/>
      </c>
      <c r="X81" s="4" t="n"/>
    </row>
    <row r="82">
      <c r="A82" s="4" t="n"/>
      <c r="B82" s="4" t="n"/>
      <c r="C82" s="4" t="n"/>
      <c r="D82" s="4" t="n"/>
      <c r="E82" s="4" t="n"/>
      <c r="F82" s="4" t="n"/>
      <c r="G82" s="4" t="n"/>
      <c r="H82" s="5" t="n"/>
      <c r="I82" s="6" t="n"/>
      <c r="J82" s="4" t="n"/>
      <c r="K82" s="4" t="n"/>
      <c r="L82" s="5" t="n"/>
      <c r="M82" s="6" t="n"/>
      <c r="N82" s="4" t="n"/>
      <c r="O82" s="4" t="n"/>
      <c r="P82" s="5" t="n"/>
      <c r="Q82" s="6" t="n"/>
      <c r="R82" s="6" t="n"/>
      <c r="S82" s="7">
        <f>IF(OR(O82="",Q82=""),"",IFERROR(IF(AND(INDEX(Fees!$D$5:$D$15,MATCH(O82,Fees!$A$5:$A$15,0))&gt;0,Q82&lt;INDEX(Fees!$D$5:$D$15,MATCH(O82,Fees!$A$5:$A$15,0))),Q82*INDEX(Fees!$E$5:$E$15,MATCH(O82,Fees!$A$5:$A$15,0))+INDEX(Fees!$F$5:$F$15,MATCH(O82,Fees!$A$5:$A$15,0)),Q82*INDEX(Fees!$B$5:$B$15,MATCH(O82,Fees!$A$5:$A$15,0))+INDEX(Fees!$C$5:$C$15,MATCH(O82,Fees!$A$5:$A$15,0))),""))</f>
        <v/>
      </c>
      <c r="T82" s="6" t="n"/>
      <c r="U82" s="7">
        <f>IF(AND(N82="Sold",Q82&lt;&gt;""),Q82-N(I82)-N(R82)-IF(T82&lt;&gt;"",T82,N(S82)),"")</f>
        <v/>
      </c>
      <c r="V82" s="8">
        <f>IF(AND(U82&lt;&gt;"",N(Q82)&gt;0),U82/Q82,"")</f>
        <v/>
      </c>
      <c r="W82" s="9">
        <f>IF(AND(ISNUMBER(P82),ISNUMBER(L82)),P82-L82,"")</f>
        <v/>
      </c>
      <c r="X82" s="4" t="n"/>
    </row>
    <row r="83">
      <c r="A83" s="4" t="n"/>
      <c r="B83" s="4" t="n"/>
      <c r="C83" s="4" t="n"/>
      <c r="D83" s="4" t="n"/>
      <c r="E83" s="4" t="n"/>
      <c r="F83" s="4" t="n"/>
      <c r="G83" s="4" t="n"/>
      <c r="H83" s="5" t="n"/>
      <c r="I83" s="6" t="n"/>
      <c r="J83" s="4" t="n"/>
      <c r="K83" s="4" t="n"/>
      <c r="L83" s="5" t="n"/>
      <c r="M83" s="6" t="n"/>
      <c r="N83" s="4" t="n"/>
      <c r="O83" s="4" t="n"/>
      <c r="P83" s="5" t="n"/>
      <c r="Q83" s="6" t="n"/>
      <c r="R83" s="6" t="n"/>
      <c r="S83" s="7">
        <f>IF(OR(O83="",Q83=""),"",IFERROR(IF(AND(INDEX(Fees!$D$5:$D$15,MATCH(O83,Fees!$A$5:$A$15,0))&gt;0,Q83&lt;INDEX(Fees!$D$5:$D$15,MATCH(O83,Fees!$A$5:$A$15,0))),Q83*INDEX(Fees!$E$5:$E$15,MATCH(O83,Fees!$A$5:$A$15,0))+INDEX(Fees!$F$5:$F$15,MATCH(O83,Fees!$A$5:$A$15,0)),Q83*INDEX(Fees!$B$5:$B$15,MATCH(O83,Fees!$A$5:$A$15,0))+INDEX(Fees!$C$5:$C$15,MATCH(O83,Fees!$A$5:$A$15,0))),""))</f>
        <v/>
      </c>
      <c r="T83" s="6" t="n"/>
      <c r="U83" s="7">
        <f>IF(AND(N83="Sold",Q83&lt;&gt;""),Q83-N(I83)-N(R83)-IF(T83&lt;&gt;"",T83,N(S83)),"")</f>
        <v/>
      </c>
      <c r="V83" s="8">
        <f>IF(AND(U83&lt;&gt;"",N(Q83)&gt;0),U83/Q83,"")</f>
        <v/>
      </c>
      <c r="W83" s="9">
        <f>IF(AND(ISNUMBER(P83),ISNUMBER(L83)),P83-L83,"")</f>
        <v/>
      </c>
      <c r="X83" s="4" t="n"/>
    </row>
    <row r="84">
      <c r="A84" s="4" t="n"/>
      <c r="B84" s="4" t="n"/>
      <c r="C84" s="4" t="n"/>
      <c r="D84" s="4" t="n"/>
      <c r="E84" s="4" t="n"/>
      <c r="F84" s="4" t="n"/>
      <c r="G84" s="4" t="n"/>
      <c r="H84" s="5" t="n"/>
      <c r="I84" s="6" t="n"/>
      <c r="J84" s="4" t="n"/>
      <c r="K84" s="4" t="n"/>
      <c r="L84" s="5" t="n"/>
      <c r="M84" s="6" t="n"/>
      <c r="N84" s="4" t="n"/>
      <c r="O84" s="4" t="n"/>
      <c r="P84" s="5" t="n"/>
      <c r="Q84" s="6" t="n"/>
      <c r="R84" s="6" t="n"/>
      <c r="S84" s="7">
        <f>IF(OR(O84="",Q84=""),"",IFERROR(IF(AND(INDEX(Fees!$D$5:$D$15,MATCH(O84,Fees!$A$5:$A$15,0))&gt;0,Q84&lt;INDEX(Fees!$D$5:$D$15,MATCH(O84,Fees!$A$5:$A$15,0))),Q84*INDEX(Fees!$E$5:$E$15,MATCH(O84,Fees!$A$5:$A$15,0))+INDEX(Fees!$F$5:$F$15,MATCH(O84,Fees!$A$5:$A$15,0)),Q84*INDEX(Fees!$B$5:$B$15,MATCH(O84,Fees!$A$5:$A$15,0))+INDEX(Fees!$C$5:$C$15,MATCH(O84,Fees!$A$5:$A$15,0))),""))</f>
        <v/>
      </c>
      <c r="T84" s="6" t="n"/>
      <c r="U84" s="7">
        <f>IF(AND(N84="Sold",Q84&lt;&gt;""),Q84-N(I84)-N(R84)-IF(T84&lt;&gt;"",T84,N(S84)),"")</f>
        <v/>
      </c>
      <c r="V84" s="8">
        <f>IF(AND(U84&lt;&gt;"",N(Q84)&gt;0),U84/Q84,"")</f>
        <v/>
      </c>
      <c r="W84" s="9">
        <f>IF(AND(ISNUMBER(P84),ISNUMBER(L84)),P84-L84,"")</f>
        <v/>
      </c>
      <c r="X84" s="4" t="n"/>
    </row>
    <row r="85">
      <c r="A85" s="4" t="n"/>
      <c r="B85" s="4" t="n"/>
      <c r="C85" s="4" t="n"/>
      <c r="D85" s="4" t="n"/>
      <c r="E85" s="4" t="n"/>
      <c r="F85" s="4" t="n"/>
      <c r="G85" s="4" t="n"/>
      <c r="H85" s="5" t="n"/>
      <c r="I85" s="6" t="n"/>
      <c r="J85" s="4" t="n"/>
      <c r="K85" s="4" t="n"/>
      <c r="L85" s="5" t="n"/>
      <c r="M85" s="6" t="n"/>
      <c r="N85" s="4" t="n"/>
      <c r="O85" s="4" t="n"/>
      <c r="P85" s="5" t="n"/>
      <c r="Q85" s="6" t="n"/>
      <c r="R85" s="6" t="n"/>
      <c r="S85" s="7">
        <f>IF(OR(O85="",Q85=""),"",IFERROR(IF(AND(INDEX(Fees!$D$5:$D$15,MATCH(O85,Fees!$A$5:$A$15,0))&gt;0,Q85&lt;INDEX(Fees!$D$5:$D$15,MATCH(O85,Fees!$A$5:$A$15,0))),Q85*INDEX(Fees!$E$5:$E$15,MATCH(O85,Fees!$A$5:$A$15,0))+INDEX(Fees!$F$5:$F$15,MATCH(O85,Fees!$A$5:$A$15,0)),Q85*INDEX(Fees!$B$5:$B$15,MATCH(O85,Fees!$A$5:$A$15,0))+INDEX(Fees!$C$5:$C$15,MATCH(O85,Fees!$A$5:$A$15,0))),""))</f>
        <v/>
      </c>
      <c r="T85" s="6" t="n"/>
      <c r="U85" s="7">
        <f>IF(AND(N85="Sold",Q85&lt;&gt;""),Q85-N(I85)-N(R85)-IF(T85&lt;&gt;"",T85,N(S85)),"")</f>
        <v/>
      </c>
      <c r="V85" s="8">
        <f>IF(AND(U85&lt;&gt;"",N(Q85)&gt;0),U85/Q85,"")</f>
        <v/>
      </c>
      <c r="W85" s="9">
        <f>IF(AND(ISNUMBER(P85),ISNUMBER(L85)),P85-L85,"")</f>
        <v/>
      </c>
      <c r="X85" s="4" t="n"/>
    </row>
    <row r="86">
      <c r="A86" s="4" t="n"/>
      <c r="B86" s="4" t="n"/>
      <c r="C86" s="4" t="n"/>
      <c r="D86" s="4" t="n"/>
      <c r="E86" s="4" t="n"/>
      <c r="F86" s="4" t="n"/>
      <c r="G86" s="4" t="n"/>
      <c r="H86" s="5" t="n"/>
      <c r="I86" s="6" t="n"/>
      <c r="J86" s="4" t="n"/>
      <c r="K86" s="4" t="n"/>
      <c r="L86" s="5" t="n"/>
      <c r="M86" s="6" t="n"/>
      <c r="N86" s="4" t="n"/>
      <c r="O86" s="4" t="n"/>
      <c r="P86" s="5" t="n"/>
      <c r="Q86" s="6" t="n"/>
      <c r="R86" s="6" t="n"/>
      <c r="S86" s="7">
        <f>IF(OR(O86="",Q86=""),"",IFERROR(IF(AND(INDEX(Fees!$D$5:$D$15,MATCH(O86,Fees!$A$5:$A$15,0))&gt;0,Q86&lt;INDEX(Fees!$D$5:$D$15,MATCH(O86,Fees!$A$5:$A$15,0))),Q86*INDEX(Fees!$E$5:$E$15,MATCH(O86,Fees!$A$5:$A$15,0))+INDEX(Fees!$F$5:$F$15,MATCH(O86,Fees!$A$5:$A$15,0)),Q86*INDEX(Fees!$B$5:$B$15,MATCH(O86,Fees!$A$5:$A$15,0))+INDEX(Fees!$C$5:$C$15,MATCH(O86,Fees!$A$5:$A$15,0))),""))</f>
        <v/>
      </c>
      <c r="T86" s="6" t="n"/>
      <c r="U86" s="7">
        <f>IF(AND(N86="Sold",Q86&lt;&gt;""),Q86-N(I86)-N(R86)-IF(T86&lt;&gt;"",T86,N(S86)),"")</f>
        <v/>
      </c>
      <c r="V86" s="8">
        <f>IF(AND(U86&lt;&gt;"",N(Q86)&gt;0),U86/Q86,"")</f>
        <v/>
      </c>
      <c r="W86" s="9">
        <f>IF(AND(ISNUMBER(P86),ISNUMBER(L86)),P86-L86,"")</f>
        <v/>
      </c>
      <c r="X86" s="4" t="n"/>
    </row>
    <row r="87">
      <c r="A87" s="4" t="n"/>
      <c r="B87" s="4" t="n"/>
      <c r="C87" s="4" t="n"/>
      <c r="D87" s="4" t="n"/>
      <c r="E87" s="4" t="n"/>
      <c r="F87" s="4" t="n"/>
      <c r="G87" s="4" t="n"/>
      <c r="H87" s="5" t="n"/>
      <c r="I87" s="6" t="n"/>
      <c r="J87" s="4" t="n"/>
      <c r="K87" s="4" t="n"/>
      <c r="L87" s="5" t="n"/>
      <c r="M87" s="6" t="n"/>
      <c r="N87" s="4" t="n"/>
      <c r="O87" s="4" t="n"/>
      <c r="P87" s="5" t="n"/>
      <c r="Q87" s="6" t="n"/>
      <c r="R87" s="6" t="n"/>
      <c r="S87" s="7">
        <f>IF(OR(O87="",Q87=""),"",IFERROR(IF(AND(INDEX(Fees!$D$5:$D$15,MATCH(O87,Fees!$A$5:$A$15,0))&gt;0,Q87&lt;INDEX(Fees!$D$5:$D$15,MATCH(O87,Fees!$A$5:$A$15,0))),Q87*INDEX(Fees!$E$5:$E$15,MATCH(O87,Fees!$A$5:$A$15,0))+INDEX(Fees!$F$5:$F$15,MATCH(O87,Fees!$A$5:$A$15,0)),Q87*INDEX(Fees!$B$5:$B$15,MATCH(O87,Fees!$A$5:$A$15,0))+INDEX(Fees!$C$5:$C$15,MATCH(O87,Fees!$A$5:$A$15,0))),""))</f>
        <v/>
      </c>
      <c r="T87" s="6" t="n"/>
      <c r="U87" s="7">
        <f>IF(AND(N87="Sold",Q87&lt;&gt;""),Q87-N(I87)-N(R87)-IF(T87&lt;&gt;"",T87,N(S87)),"")</f>
        <v/>
      </c>
      <c r="V87" s="8">
        <f>IF(AND(U87&lt;&gt;"",N(Q87)&gt;0),U87/Q87,"")</f>
        <v/>
      </c>
      <c r="W87" s="9">
        <f>IF(AND(ISNUMBER(P87),ISNUMBER(L87)),P87-L87,"")</f>
        <v/>
      </c>
      <c r="X87" s="4" t="n"/>
    </row>
    <row r="88">
      <c r="A88" s="4" t="n"/>
      <c r="B88" s="4" t="n"/>
      <c r="C88" s="4" t="n"/>
      <c r="D88" s="4" t="n"/>
      <c r="E88" s="4" t="n"/>
      <c r="F88" s="4" t="n"/>
      <c r="G88" s="4" t="n"/>
      <c r="H88" s="5" t="n"/>
      <c r="I88" s="6" t="n"/>
      <c r="J88" s="4" t="n"/>
      <c r="K88" s="4" t="n"/>
      <c r="L88" s="5" t="n"/>
      <c r="M88" s="6" t="n"/>
      <c r="N88" s="4" t="n"/>
      <c r="O88" s="4" t="n"/>
      <c r="P88" s="5" t="n"/>
      <c r="Q88" s="6" t="n"/>
      <c r="R88" s="6" t="n"/>
      <c r="S88" s="7">
        <f>IF(OR(O88="",Q88=""),"",IFERROR(IF(AND(INDEX(Fees!$D$5:$D$15,MATCH(O88,Fees!$A$5:$A$15,0))&gt;0,Q88&lt;INDEX(Fees!$D$5:$D$15,MATCH(O88,Fees!$A$5:$A$15,0))),Q88*INDEX(Fees!$E$5:$E$15,MATCH(O88,Fees!$A$5:$A$15,0))+INDEX(Fees!$F$5:$F$15,MATCH(O88,Fees!$A$5:$A$15,0)),Q88*INDEX(Fees!$B$5:$B$15,MATCH(O88,Fees!$A$5:$A$15,0))+INDEX(Fees!$C$5:$C$15,MATCH(O88,Fees!$A$5:$A$15,0))),""))</f>
        <v/>
      </c>
      <c r="T88" s="6" t="n"/>
      <c r="U88" s="7">
        <f>IF(AND(N88="Sold",Q88&lt;&gt;""),Q88-N(I88)-N(R88)-IF(T88&lt;&gt;"",T88,N(S88)),"")</f>
        <v/>
      </c>
      <c r="V88" s="8">
        <f>IF(AND(U88&lt;&gt;"",N(Q88)&gt;0),U88/Q88,"")</f>
        <v/>
      </c>
      <c r="W88" s="9">
        <f>IF(AND(ISNUMBER(P88),ISNUMBER(L88)),P88-L88,"")</f>
        <v/>
      </c>
      <c r="X88" s="4" t="n"/>
    </row>
    <row r="89">
      <c r="A89" s="4" t="n"/>
      <c r="B89" s="4" t="n"/>
      <c r="C89" s="4" t="n"/>
      <c r="D89" s="4" t="n"/>
      <c r="E89" s="4" t="n"/>
      <c r="F89" s="4" t="n"/>
      <c r="G89" s="4" t="n"/>
      <c r="H89" s="5" t="n"/>
      <c r="I89" s="6" t="n"/>
      <c r="J89" s="4" t="n"/>
      <c r="K89" s="4" t="n"/>
      <c r="L89" s="5" t="n"/>
      <c r="M89" s="6" t="n"/>
      <c r="N89" s="4" t="n"/>
      <c r="O89" s="4" t="n"/>
      <c r="P89" s="5" t="n"/>
      <c r="Q89" s="6" t="n"/>
      <c r="R89" s="6" t="n"/>
      <c r="S89" s="7">
        <f>IF(OR(O89="",Q89=""),"",IFERROR(IF(AND(INDEX(Fees!$D$5:$D$15,MATCH(O89,Fees!$A$5:$A$15,0))&gt;0,Q89&lt;INDEX(Fees!$D$5:$D$15,MATCH(O89,Fees!$A$5:$A$15,0))),Q89*INDEX(Fees!$E$5:$E$15,MATCH(O89,Fees!$A$5:$A$15,0))+INDEX(Fees!$F$5:$F$15,MATCH(O89,Fees!$A$5:$A$15,0)),Q89*INDEX(Fees!$B$5:$B$15,MATCH(O89,Fees!$A$5:$A$15,0))+INDEX(Fees!$C$5:$C$15,MATCH(O89,Fees!$A$5:$A$15,0))),""))</f>
        <v/>
      </c>
      <c r="T89" s="6" t="n"/>
      <c r="U89" s="7">
        <f>IF(AND(N89="Sold",Q89&lt;&gt;""),Q89-N(I89)-N(R89)-IF(T89&lt;&gt;"",T89,N(S89)),"")</f>
        <v/>
      </c>
      <c r="V89" s="8">
        <f>IF(AND(U89&lt;&gt;"",N(Q89)&gt;0),U89/Q89,"")</f>
        <v/>
      </c>
      <c r="W89" s="9">
        <f>IF(AND(ISNUMBER(P89),ISNUMBER(L89)),P89-L89,"")</f>
        <v/>
      </c>
      <c r="X89" s="4" t="n"/>
    </row>
    <row r="90">
      <c r="A90" s="4" t="n"/>
      <c r="B90" s="4" t="n"/>
      <c r="C90" s="4" t="n"/>
      <c r="D90" s="4" t="n"/>
      <c r="E90" s="4" t="n"/>
      <c r="F90" s="4" t="n"/>
      <c r="G90" s="4" t="n"/>
      <c r="H90" s="5" t="n"/>
      <c r="I90" s="6" t="n"/>
      <c r="J90" s="4" t="n"/>
      <c r="K90" s="4" t="n"/>
      <c r="L90" s="5" t="n"/>
      <c r="M90" s="6" t="n"/>
      <c r="N90" s="4" t="n"/>
      <c r="O90" s="4" t="n"/>
      <c r="P90" s="5" t="n"/>
      <c r="Q90" s="6" t="n"/>
      <c r="R90" s="6" t="n"/>
      <c r="S90" s="7">
        <f>IF(OR(O90="",Q90=""),"",IFERROR(IF(AND(INDEX(Fees!$D$5:$D$15,MATCH(O90,Fees!$A$5:$A$15,0))&gt;0,Q90&lt;INDEX(Fees!$D$5:$D$15,MATCH(O90,Fees!$A$5:$A$15,0))),Q90*INDEX(Fees!$E$5:$E$15,MATCH(O90,Fees!$A$5:$A$15,0))+INDEX(Fees!$F$5:$F$15,MATCH(O90,Fees!$A$5:$A$15,0)),Q90*INDEX(Fees!$B$5:$B$15,MATCH(O90,Fees!$A$5:$A$15,0))+INDEX(Fees!$C$5:$C$15,MATCH(O90,Fees!$A$5:$A$15,0))),""))</f>
        <v/>
      </c>
      <c r="T90" s="6" t="n"/>
      <c r="U90" s="7">
        <f>IF(AND(N90="Sold",Q90&lt;&gt;""),Q90-N(I90)-N(R90)-IF(T90&lt;&gt;"",T90,N(S90)),"")</f>
        <v/>
      </c>
      <c r="V90" s="8">
        <f>IF(AND(U90&lt;&gt;"",N(Q90)&gt;0),U90/Q90,"")</f>
        <v/>
      </c>
      <c r="W90" s="9">
        <f>IF(AND(ISNUMBER(P90),ISNUMBER(L90)),P90-L90,"")</f>
        <v/>
      </c>
      <c r="X90" s="4" t="n"/>
    </row>
    <row r="91">
      <c r="A91" s="4" t="n"/>
      <c r="B91" s="4" t="n"/>
      <c r="C91" s="4" t="n"/>
      <c r="D91" s="4" t="n"/>
      <c r="E91" s="4" t="n"/>
      <c r="F91" s="4" t="n"/>
      <c r="G91" s="4" t="n"/>
      <c r="H91" s="5" t="n"/>
      <c r="I91" s="6" t="n"/>
      <c r="J91" s="4" t="n"/>
      <c r="K91" s="4" t="n"/>
      <c r="L91" s="5" t="n"/>
      <c r="M91" s="6" t="n"/>
      <c r="N91" s="4" t="n"/>
      <c r="O91" s="4" t="n"/>
      <c r="P91" s="5" t="n"/>
      <c r="Q91" s="6" t="n"/>
      <c r="R91" s="6" t="n"/>
      <c r="S91" s="7">
        <f>IF(OR(O91="",Q91=""),"",IFERROR(IF(AND(INDEX(Fees!$D$5:$D$15,MATCH(O91,Fees!$A$5:$A$15,0))&gt;0,Q91&lt;INDEX(Fees!$D$5:$D$15,MATCH(O91,Fees!$A$5:$A$15,0))),Q91*INDEX(Fees!$E$5:$E$15,MATCH(O91,Fees!$A$5:$A$15,0))+INDEX(Fees!$F$5:$F$15,MATCH(O91,Fees!$A$5:$A$15,0)),Q91*INDEX(Fees!$B$5:$B$15,MATCH(O91,Fees!$A$5:$A$15,0))+INDEX(Fees!$C$5:$C$15,MATCH(O91,Fees!$A$5:$A$15,0))),""))</f>
        <v/>
      </c>
      <c r="T91" s="6" t="n"/>
      <c r="U91" s="7">
        <f>IF(AND(N91="Sold",Q91&lt;&gt;""),Q91-N(I91)-N(R91)-IF(T91&lt;&gt;"",T91,N(S91)),"")</f>
        <v/>
      </c>
      <c r="V91" s="8">
        <f>IF(AND(U91&lt;&gt;"",N(Q91)&gt;0),U91/Q91,"")</f>
        <v/>
      </c>
      <c r="W91" s="9">
        <f>IF(AND(ISNUMBER(P91),ISNUMBER(L91)),P91-L91,"")</f>
        <v/>
      </c>
      <c r="X91" s="4" t="n"/>
    </row>
    <row r="92">
      <c r="A92" s="4" t="n"/>
      <c r="B92" s="4" t="n"/>
      <c r="C92" s="4" t="n"/>
      <c r="D92" s="4" t="n"/>
      <c r="E92" s="4" t="n"/>
      <c r="F92" s="4" t="n"/>
      <c r="G92" s="4" t="n"/>
      <c r="H92" s="5" t="n"/>
      <c r="I92" s="6" t="n"/>
      <c r="J92" s="4" t="n"/>
      <c r="K92" s="4" t="n"/>
      <c r="L92" s="5" t="n"/>
      <c r="M92" s="6" t="n"/>
      <c r="N92" s="4" t="n"/>
      <c r="O92" s="4" t="n"/>
      <c r="P92" s="5" t="n"/>
      <c r="Q92" s="6" t="n"/>
      <c r="R92" s="6" t="n"/>
      <c r="S92" s="7">
        <f>IF(OR(O92="",Q92=""),"",IFERROR(IF(AND(INDEX(Fees!$D$5:$D$15,MATCH(O92,Fees!$A$5:$A$15,0))&gt;0,Q92&lt;INDEX(Fees!$D$5:$D$15,MATCH(O92,Fees!$A$5:$A$15,0))),Q92*INDEX(Fees!$E$5:$E$15,MATCH(O92,Fees!$A$5:$A$15,0))+INDEX(Fees!$F$5:$F$15,MATCH(O92,Fees!$A$5:$A$15,0)),Q92*INDEX(Fees!$B$5:$B$15,MATCH(O92,Fees!$A$5:$A$15,0))+INDEX(Fees!$C$5:$C$15,MATCH(O92,Fees!$A$5:$A$15,0))),""))</f>
        <v/>
      </c>
      <c r="T92" s="6" t="n"/>
      <c r="U92" s="7">
        <f>IF(AND(N92="Sold",Q92&lt;&gt;""),Q92-N(I92)-N(R92)-IF(T92&lt;&gt;"",T92,N(S92)),"")</f>
        <v/>
      </c>
      <c r="V92" s="8">
        <f>IF(AND(U92&lt;&gt;"",N(Q92)&gt;0),U92/Q92,"")</f>
        <v/>
      </c>
      <c r="W92" s="9">
        <f>IF(AND(ISNUMBER(P92),ISNUMBER(L92)),P92-L92,"")</f>
        <v/>
      </c>
      <c r="X92" s="4" t="n"/>
    </row>
    <row r="93">
      <c r="A93" s="4" t="n"/>
      <c r="B93" s="4" t="n"/>
      <c r="C93" s="4" t="n"/>
      <c r="D93" s="4" t="n"/>
      <c r="E93" s="4" t="n"/>
      <c r="F93" s="4" t="n"/>
      <c r="G93" s="4" t="n"/>
      <c r="H93" s="5" t="n"/>
      <c r="I93" s="6" t="n"/>
      <c r="J93" s="4" t="n"/>
      <c r="K93" s="4" t="n"/>
      <c r="L93" s="5" t="n"/>
      <c r="M93" s="6" t="n"/>
      <c r="N93" s="4" t="n"/>
      <c r="O93" s="4" t="n"/>
      <c r="P93" s="5" t="n"/>
      <c r="Q93" s="6" t="n"/>
      <c r="R93" s="6" t="n"/>
      <c r="S93" s="7">
        <f>IF(OR(O93="",Q93=""),"",IFERROR(IF(AND(INDEX(Fees!$D$5:$D$15,MATCH(O93,Fees!$A$5:$A$15,0))&gt;0,Q93&lt;INDEX(Fees!$D$5:$D$15,MATCH(O93,Fees!$A$5:$A$15,0))),Q93*INDEX(Fees!$E$5:$E$15,MATCH(O93,Fees!$A$5:$A$15,0))+INDEX(Fees!$F$5:$F$15,MATCH(O93,Fees!$A$5:$A$15,0)),Q93*INDEX(Fees!$B$5:$B$15,MATCH(O93,Fees!$A$5:$A$15,0))+INDEX(Fees!$C$5:$C$15,MATCH(O93,Fees!$A$5:$A$15,0))),""))</f>
        <v/>
      </c>
      <c r="T93" s="6" t="n"/>
      <c r="U93" s="7">
        <f>IF(AND(N93="Sold",Q93&lt;&gt;""),Q93-N(I93)-N(R93)-IF(T93&lt;&gt;"",T93,N(S93)),"")</f>
        <v/>
      </c>
      <c r="V93" s="8">
        <f>IF(AND(U93&lt;&gt;"",N(Q93)&gt;0),U93/Q93,"")</f>
        <v/>
      </c>
      <c r="W93" s="9">
        <f>IF(AND(ISNUMBER(P93),ISNUMBER(L93)),P93-L93,"")</f>
        <v/>
      </c>
      <c r="X93" s="4" t="n"/>
    </row>
    <row r="94">
      <c r="A94" s="4" t="n"/>
      <c r="B94" s="4" t="n"/>
      <c r="C94" s="4" t="n"/>
      <c r="D94" s="4" t="n"/>
      <c r="E94" s="4" t="n"/>
      <c r="F94" s="4" t="n"/>
      <c r="G94" s="4" t="n"/>
      <c r="H94" s="5" t="n"/>
      <c r="I94" s="6" t="n"/>
      <c r="J94" s="4" t="n"/>
      <c r="K94" s="4" t="n"/>
      <c r="L94" s="5" t="n"/>
      <c r="M94" s="6" t="n"/>
      <c r="N94" s="4" t="n"/>
      <c r="O94" s="4" t="n"/>
      <c r="P94" s="5" t="n"/>
      <c r="Q94" s="6" t="n"/>
      <c r="R94" s="6" t="n"/>
      <c r="S94" s="7">
        <f>IF(OR(O94="",Q94=""),"",IFERROR(IF(AND(INDEX(Fees!$D$5:$D$15,MATCH(O94,Fees!$A$5:$A$15,0))&gt;0,Q94&lt;INDEX(Fees!$D$5:$D$15,MATCH(O94,Fees!$A$5:$A$15,0))),Q94*INDEX(Fees!$E$5:$E$15,MATCH(O94,Fees!$A$5:$A$15,0))+INDEX(Fees!$F$5:$F$15,MATCH(O94,Fees!$A$5:$A$15,0)),Q94*INDEX(Fees!$B$5:$B$15,MATCH(O94,Fees!$A$5:$A$15,0))+INDEX(Fees!$C$5:$C$15,MATCH(O94,Fees!$A$5:$A$15,0))),""))</f>
        <v/>
      </c>
      <c r="T94" s="6" t="n"/>
      <c r="U94" s="7">
        <f>IF(AND(N94="Sold",Q94&lt;&gt;""),Q94-N(I94)-N(R94)-IF(T94&lt;&gt;"",T94,N(S94)),"")</f>
        <v/>
      </c>
      <c r="V94" s="8">
        <f>IF(AND(U94&lt;&gt;"",N(Q94)&gt;0),U94/Q94,"")</f>
        <v/>
      </c>
      <c r="W94" s="9">
        <f>IF(AND(ISNUMBER(P94),ISNUMBER(L94)),P94-L94,"")</f>
        <v/>
      </c>
      <c r="X94" s="4" t="n"/>
    </row>
    <row r="95">
      <c r="A95" s="4" t="n"/>
      <c r="B95" s="4" t="n"/>
      <c r="C95" s="4" t="n"/>
      <c r="D95" s="4" t="n"/>
      <c r="E95" s="4" t="n"/>
      <c r="F95" s="4" t="n"/>
      <c r="G95" s="4" t="n"/>
      <c r="H95" s="5" t="n"/>
      <c r="I95" s="6" t="n"/>
      <c r="J95" s="4" t="n"/>
      <c r="K95" s="4" t="n"/>
      <c r="L95" s="5" t="n"/>
      <c r="M95" s="6" t="n"/>
      <c r="N95" s="4" t="n"/>
      <c r="O95" s="4" t="n"/>
      <c r="P95" s="5" t="n"/>
      <c r="Q95" s="6" t="n"/>
      <c r="R95" s="6" t="n"/>
      <c r="S95" s="7">
        <f>IF(OR(O95="",Q95=""),"",IFERROR(IF(AND(INDEX(Fees!$D$5:$D$15,MATCH(O95,Fees!$A$5:$A$15,0))&gt;0,Q95&lt;INDEX(Fees!$D$5:$D$15,MATCH(O95,Fees!$A$5:$A$15,0))),Q95*INDEX(Fees!$E$5:$E$15,MATCH(O95,Fees!$A$5:$A$15,0))+INDEX(Fees!$F$5:$F$15,MATCH(O95,Fees!$A$5:$A$15,0)),Q95*INDEX(Fees!$B$5:$B$15,MATCH(O95,Fees!$A$5:$A$15,0))+INDEX(Fees!$C$5:$C$15,MATCH(O95,Fees!$A$5:$A$15,0))),""))</f>
        <v/>
      </c>
      <c r="T95" s="6" t="n"/>
      <c r="U95" s="7">
        <f>IF(AND(N95="Sold",Q95&lt;&gt;""),Q95-N(I95)-N(R95)-IF(T95&lt;&gt;"",T95,N(S95)),"")</f>
        <v/>
      </c>
      <c r="V95" s="8">
        <f>IF(AND(U95&lt;&gt;"",N(Q95)&gt;0),U95/Q95,"")</f>
        <v/>
      </c>
      <c r="W95" s="9">
        <f>IF(AND(ISNUMBER(P95),ISNUMBER(L95)),P95-L95,"")</f>
        <v/>
      </c>
      <c r="X95" s="4" t="n"/>
    </row>
    <row r="96">
      <c r="A96" s="4" t="n"/>
      <c r="B96" s="4" t="n"/>
      <c r="C96" s="4" t="n"/>
      <c r="D96" s="4" t="n"/>
      <c r="E96" s="4" t="n"/>
      <c r="F96" s="4" t="n"/>
      <c r="G96" s="4" t="n"/>
      <c r="H96" s="5" t="n"/>
      <c r="I96" s="6" t="n"/>
      <c r="J96" s="4" t="n"/>
      <c r="K96" s="4" t="n"/>
      <c r="L96" s="5" t="n"/>
      <c r="M96" s="6" t="n"/>
      <c r="N96" s="4" t="n"/>
      <c r="O96" s="4" t="n"/>
      <c r="P96" s="5" t="n"/>
      <c r="Q96" s="6" t="n"/>
      <c r="R96" s="6" t="n"/>
      <c r="S96" s="7">
        <f>IF(OR(O96="",Q96=""),"",IFERROR(IF(AND(INDEX(Fees!$D$5:$D$15,MATCH(O96,Fees!$A$5:$A$15,0))&gt;0,Q96&lt;INDEX(Fees!$D$5:$D$15,MATCH(O96,Fees!$A$5:$A$15,0))),Q96*INDEX(Fees!$E$5:$E$15,MATCH(O96,Fees!$A$5:$A$15,0))+INDEX(Fees!$F$5:$F$15,MATCH(O96,Fees!$A$5:$A$15,0)),Q96*INDEX(Fees!$B$5:$B$15,MATCH(O96,Fees!$A$5:$A$15,0))+INDEX(Fees!$C$5:$C$15,MATCH(O96,Fees!$A$5:$A$15,0))),""))</f>
        <v/>
      </c>
      <c r="T96" s="6" t="n"/>
      <c r="U96" s="7">
        <f>IF(AND(N96="Sold",Q96&lt;&gt;""),Q96-N(I96)-N(R96)-IF(T96&lt;&gt;"",T96,N(S96)),"")</f>
        <v/>
      </c>
      <c r="V96" s="8">
        <f>IF(AND(U96&lt;&gt;"",N(Q96)&gt;0),U96/Q96,"")</f>
        <v/>
      </c>
      <c r="W96" s="9">
        <f>IF(AND(ISNUMBER(P96),ISNUMBER(L96)),P96-L96,"")</f>
        <v/>
      </c>
      <c r="X96" s="4" t="n"/>
    </row>
    <row r="97">
      <c r="A97" s="4" t="n"/>
      <c r="B97" s="4" t="n"/>
      <c r="C97" s="4" t="n"/>
      <c r="D97" s="4" t="n"/>
      <c r="E97" s="4" t="n"/>
      <c r="F97" s="4" t="n"/>
      <c r="G97" s="4" t="n"/>
      <c r="H97" s="5" t="n"/>
      <c r="I97" s="6" t="n"/>
      <c r="J97" s="4" t="n"/>
      <c r="K97" s="4" t="n"/>
      <c r="L97" s="5" t="n"/>
      <c r="M97" s="6" t="n"/>
      <c r="N97" s="4" t="n"/>
      <c r="O97" s="4" t="n"/>
      <c r="P97" s="5" t="n"/>
      <c r="Q97" s="6" t="n"/>
      <c r="R97" s="6" t="n"/>
      <c r="S97" s="7">
        <f>IF(OR(O97="",Q97=""),"",IFERROR(IF(AND(INDEX(Fees!$D$5:$D$15,MATCH(O97,Fees!$A$5:$A$15,0))&gt;0,Q97&lt;INDEX(Fees!$D$5:$D$15,MATCH(O97,Fees!$A$5:$A$15,0))),Q97*INDEX(Fees!$E$5:$E$15,MATCH(O97,Fees!$A$5:$A$15,0))+INDEX(Fees!$F$5:$F$15,MATCH(O97,Fees!$A$5:$A$15,0)),Q97*INDEX(Fees!$B$5:$B$15,MATCH(O97,Fees!$A$5:$A$15,0))+INDEX(Fees!$C$5:$C$15,MATCH(O97,Fees!$A$5:$A$15,0))),""))</f>
        <v/>
      </c>
      <c r="T97" s="6" t="n"/>
      <c r="U97" s="7">
        <f>IF(AND(N97="Sold",Q97&lt;&gt;""),Q97-N(I97)-N(R97)-IF(T97&lt;&gt;"",T97,N(S97)),"")</f>
        <v/>
      </c>
      <c r="V97" s="8">
        <f>IF(AND(U97&lt;&gt;"",N(Q97)&gt;0),U97/Q97,"")</f>
        <v/>
      </c>
      <c r="W97" s="9">
        <f>IF(AND(ISNUMBER(P97),ISNUMBER(L97)),P97-L97,"")</f>
        <v/>
      </c>
      <c r="X97" s="4" t="n"/>
    </row>
    <row r="98">
      <c r="A98" s="4" t="n"/>
      <c r="B98" s="4" t="n"/>
      <c r="C98" s="4" t="n"/>
      <c r="D98" s="4" t="n"/>
      <c r="E98" s="4" t="n"/>
      <c r="F98" s="4" t="n"/>
      <c r="G98" s="4" t="n"/>
      <c r="H98" s="5" t="n"/>
      <c r="I98" s="6" t="n"/>
      <c r="J98" s="4" t="n"/>
      <c r="K98" s="4" t="n"/>
      <c r="L98" s="5" t="n"/>
      <c r="M98" s="6" t="n"/>
      <c r="N98" s="4" t="n"/>
      <c r="O98" s="4" t="n"/>
      <c r="P98" s="5" t="n"/>
      <c r="Q98" s="6" t="n"/>
      <c r="R98" s="6" t="n"/>
      <c r="S98" s="7">
        <f>IF(OR(O98="",Q98=""),"",IFERROR(IF(AND(INDEX(Fees!$D$5:$D$15,MATCH(O98,Fees!$A$5:$A$15,0))&gt;0,Q98&lt;INDEX(Fees!$D$5:$D$15,MATCH(O98,Fees!$A$5:$A$15,0))),Q98*INDEX(Fees!$E$5:$E$15,MATCH(O98,Fees!$A$5:$A$15,0))+INDEX(Fees!$F$5:$F$15,MATCH(O98,Fees!$A$5:$A$15,0)),Q98*INDEX(Fees!$B$5:$B$15,MATCH(O98,Fees!$A$5:$A$15,0))+INDEX(Fees!$C$5:$C$15,MATCH(O98,Fees!$A$5:$A$15,0))),""))</f>
        <v/>
      </c>
      <c r="T98" s="6" t="n"/>
      <c r="U98" s="7">
        <f>IF(AND(N98="Sold",Q98&lt;&gt;""),Q98-N(I98)-N(R98)-IF(T98&lt;&gt;"",T98,N(S98)),"")</f>
        <v/>
      </c>
      <c r="V98" s="8">
        <f>IF(AND(U98&lt;&gt;"",N(Q98)&gt;0),U98/Q98,"")</f>
        <v/>
      </c>
      <c r="W98" s="9">
        <f>IF(AND(ISNUMBER(P98),ISNUMBER(L98)),P98-L98,"")</f>
        <v/>
      </c>
      <c r="X98" s="4" t="n"/>
    </row>
    <row r="99">
      <c r="A99" s="4" t="n"/>
      <c r="B99" s="4" t="n"/>
      <c r="C99" s="4" t="n"/>
      <c r="D99" s="4" t="n"/>
      <c r="E99" s="4" t="n"/>
      <c r="F99" s="4" t="n"/>
      <c r="G99" s="4" t="n"/>
      <c r="H99" s="5" t="n"/>
      <c r="I99" s="6" t="n"/>
      <c r="J99" s="4" t="n"/>
      <c r="K99" s="4" t="n"/>
      <c r="L99" s="5" t="n"/>
      <c r="M99" s="6" t="n"/>
      <c r="N99" s="4" t="n"/>
      <c r="O99" s="4" t="n"/>
      <c r="P99" s="5" t="n"/>
      <c r="Q99" s="6" t="n"/>
      <c r="R99" s="6" t="n"/>
      <c r="S99" s="7">
        <f>IF(OR(O99="",Q99=""),"",IFERROR(IF(AND(INDEX(Fees!$D$5:$D$15,MATCH(O99,Fees!$A$5:$A$15,0))&gt;0,Q99&lt;INDEX(Fees!$D$5:$D$15,MATCH(O99,Fees!$A$5:$A$15,0))),Q99*INDEX(Fees!$E$5:$E$15,MATCH(O99,Fees!$A$5:$A$15,0))+INDEX(Fees!$F$5:$F$15,MATCH(O99,Fees!$A$5:$A$15,0)),Q99*INDEX(Fees!$B$5:$B$15,MATCH(O99,Fees!$A$5:$A$15,0))+INDEX(Fees!$C$5:$C$15,MATCH(O99,Fees!$A$5:$A$15,0))),""))</f>
        <v/>
      </c>
      <c r="T99" s="6" t="n"/>
      <c r="U99" s="7">
        <f>IF(AND(N99="Sold",Q99&lt;&gt;""),Q99-N(I99)-N(R99)-IF(T99&lt;&gt;"",T99,N(S99)),"")</f>
        <v/>
      </c>
      <c r="V99" s="8">
        <f>IF(AND(U99&lt;&gt;"",N(Q99)&gt;0),U99/Q99,"")</f>
        <v/>
      </c>
      <c r="W99" s="9">
        <f>IF(AND(ISNUMBER(P99),ISNUMBER(L99)),P99-L99,"")</f>
        <v/>
      </c>
      <c r="X99" s="4" t="n"/>
    </row>
    <row r="100">
      <c r="A100" s="4" t="n"/>
      <c r="B100" s="4" t="n"/>
      <c r="C100" s="4" t="n"/>
      <c r="D100" s="4" t="n"/>
      <c r="E100" s="4" t="n"/>
      <c r="F100" s="4" t="n"/>
      <c r="G100" s="4" t="n"/>
      <c r="H100" s="5" t="n"/>
      <c r="I100" s="6" t="n"/>
      <c r="J100" s="4" t="n"/>
      <c r="K100" s="4" t="n"/>
      <c r="L100" s="5" t="n"/>
      <c r="M100" s="6" t="n"/>
      <c r="N100" s="4" t="n"/>
      <c r="O100" s="4" t="n"/>
      <c r="P100" s="5" t="n"/>
      <c r="Q100" s="6" t="n"/>
      <c r="R100" s="6" t="n"/>
      <c r="S100" s="7">
        <f>IF(OR(O100="",Q100=""),"",IFERROR(IF(AND(INDEX(Fees!$D$5:$D$15,MATCH(O100,Fees!$A$5:$A$15,0))&gt;0,Q100&lt;INDEX(Fees!$D$5:$D$15,MATCH(O100,Fees!$A$5:$A$15,0))),Q100*INDEX(Fees!$E$5:$E$15,MATCH(O100,Fees!$A$5:$A$15,0))+INDEX(Fees!$F$5:$F$15,MATCH(O100,Fees!$A$5:$A$15,0)),Q100*INDEX(Fees!$B$5:$B$15,MATCH(O100,Fees!$A$5:$A$15,0))+INDEX(Fees!$C$5:$C$15,MATCH(O100,Fees!$A$5:$A$15,0))),""))</f>
        <v/>
      </c>
      <c r="T100" s="6" t="n"/>
      <c r="U100" s="7">
        <f>IF(AND(N100="Sold",Q100&lt;&gt;""),Q100-N(I100)-N(R100)-IF(T100&lt;&gt;"",T100,N(S100)),"")</f>
        <v/>
      </c>
      <c r="V100" s="8">
        <f>IF(AND(U100&lt;&gt;"",N(Q100)&gt;0),U100/Q100,"")</f>
        <v/>
      </c>
      <c r="W100" s="9">
        <f>IF(AND(ISNUMBER(P100),ISNUMBER(L100)),P100-L100,"")</f>
        <v/>
      </c>
      <c r="X100" s="4" t="n"/>
    </row>
    <row r="101">
      <c r="A101" s="4" t="n"/>
      <c r="B101" s="4" t="n"/>
      <c r="C101" s="4" t="n"/>
      <c r="D101" s="4" t="n"/>
      <c r="E101" s="4" t="n"/>
      <c r="F101" s="4" t="n"/>
      <c r="G101" s="4" t="n"/>
      <c r="H101" s="5" t="n"/>
      <c r="I101" s="6" t="n"/>
      <c r="J101" s="4" t="n"/>
      <c r="K101" s="4" t="n"/>
      <c r="L101" s="5" t="n"/>
      <c r="M101" s="6" t="n"/>
      <c r="N101" s="4" t="n"/>
      <c r="O101" s="4" t="n"/>
      <c r="P101" s="5" t="n"/>
      <c r="Q101" s="6" t="n"/>
      <c r="R101" s="6" t="n"/>
      <c r="S101" s="7">
        <f>IF(OR(O101="",Q101=""),"",IFERROR(IF(AND(INDEX(Fees!$D$5:$D$15,MATCH(O101,Fees!$A$5:$A$15,0))&gt;0,Q101&lt;INDEX(Fees!$D$5:$D$15,MATCH(O101,Fees!$A$5:$A$15,0))),Q101*INDEX(Fees!$E$5:$E$15,MATCH(O101,Fees!$A$5:$A$15,0))+INDEX(Fees!$F$5:$F$15,MATCH(O101,Fees!$A$5:$A$15,0)),Q101*INDEX(Fees!$B$5:$B$15,MATCH(O101,Fees!$A$5:$A$15,0))+INDEX(Fees!$C$5:$C$15,MATCH(O101,Fees!$A$5:$A$15,0))),""))</f>
        <v/>
      </c>
      <c r="T101" s="6" t="n"/>
      <c r="U101" s="7">
        <f>IF(AND(N101="Sold",Q101&lt;&gt;""),Q101-N(I101)-N(R101)-IF(T101&lt;&gt;"",T101,N(S101)),"")</f>
        <v/>
      </c>
      <c r="V101" s="8">
        <f>IF(AND(U101&lt;&gt;"",N(Q101)&gt;0),U101/Q101,"")</f>
        <v/>
      </c>
      <c r="W101" s="9">
        <f>IF(AND(ISNUMBER(P101),ISNUMBER(L101)),P101-L101,"")</f>
        <v/>
      </c>
      <c r="X101" s="4" t="n"/>
    </row>
    <row r="102">
      <c r="A102" s="4" t="n"/>
      <c r="B102" s="4" t="n"/>
      <c r="C102" s="4" t="n"/>
      <c r="D102" s="4" t="n"/>
      <c r="E102" s="4" t="n"/>
      <c r="F102" s="4" t="n"/>
      <c r="G102" s="4" t="n"/>
      <c r="H102" s="5" t="n"/>
      <c r="I102" s="6" t="n"/>
      <c r="J102" s="4" t="n"/>
      <c r="K102" s="4" t="n"/>
      <c r="L102" s="5" t="n"/>
      <c r="M102" s="6" t="n"/>
      <c r="N102" s="4" t="n"/>
      <c r="O102" s="4" t="n"/>
      <c r="P102" s="5" t="n"/>
      <c r="Q102" s="6" t="n"/>
      <c r="R102" s="6" t="n"/>
      <c r="S102" s="7">
        <f>IF(OR(O102="",Q102=""),"",IFERROR(IF(AND(INDEX(Fees!$D$5:$D$15,MATCH(O102,Fees!$A$5:$A$15,0))&gt;0,Q102&lt;INDEX(Fees!$D$5:$D$15,MATCH(O102,Fees!$A$5:$A$15,0))),Q102*INDEX(Fees!$E$5:$E$15,MATCH(O102,Fees!$A$5:$A$15,0))+INDEX(Fees!$F$5:$F$15,MATCH(O102,Fees!$A$5:$A$15,0)),Q102*INDEX(Fees!$B$5:$B$15,MATCH(O102,Fees!$A$5:$A$15,0))+INDEX(Fees!$C$5:$C$15,MATCH(O102,Fees!$A$5:$A$15,0))),""))</f>
        <v/>
      </c>
      <c r="T102" s="6" t="n"/>
      <c r="U102" s="7">
        <f>IF(AND(N102="Sold",Q102&lt;&gt;""),Q102-N(I102)-N(R102)-IF(T102&lt;&gt;"",T102,N(S102)),"")</f>
        <v/>
      </c>
      <c r="V102" s="8">
        <f>IF(AND(U102&lt;&gt;"",N(Q102)&gt;0),U102/Q102,"")</f>
        <v/>
      </c>
      <c r="W102" s="9">
        <f>IF(AND(ISNUMBER(P102),ISNUMBER(L102)),P102-L102,"")</f>
        <v/>
      </c>
      <c r="X102" s="4" t="n"/>
    </row>
    <row r="103">
      <c r="A103" s="4" t="n"/>
      <c r="B103" s="4" t="n"/>
      <c r="C103" s="4" t="n"/>
      <c r="D103" s="4" t="n"/>
      <c r="E103" s="4" t="n"/>
      <c r="F103" s="4" t="n"/>
      <c r="G103" s="4" t="n"/>
      <c r="H103" s="5" t="n"/>
      <c r="I103" s="6" t="n"/>
      <c r="J103" s="4" t="n"/>
      <c r="K103" s="4" t="n"/>
      <c r="L103" s="5" t="n"/>
      <c r="M103" s="6" t="n"/>
      <c r="N103" s="4" t="n"/>
      <c r="O103" s="4" t="n"/>
      <c r="P103" s="5" t="n"/>
      <c r="Q103" s="6" t="n"/>
      <c r="R103" s="6" t="n"/>
      <c r="S103" s="7">
        <f>IF(OR(O103="",Q103=""),"",IFERROR(IF(AND(INDEX(Fees!$D$5:$D$15,MATCH(O103,Fees!$A$5:$A$15,0))&gt;0,Q103&lt;INDEX(Fees!$D$5:$D$15,MATCH(O103,Fees!$A$5:$A$15,0))),Q103*INDEX(Fees!$E$5:$E$15,MATCH(O103,Fees!$A$5:$A$15,0))+INDEX(Fees!$F$5:$F$15,MATCH(O103,Fees!$A$5:$A$15,0)),Q103*INDEX(Fees!$B$5:$B$15,MATCH(O103,Fees!$A$5:$A$15,0))+INDEX(Fees!$C$5:$C$15,MATCH(O103,Fees!$A$5:$A$15,0))),""))</f>
        <v/>
      </c>
      <c r="T103" s="6" t="n"/>
      <c r="U103" s="7">
        <f>IF(AND(N103="Sold",Q103&lt;&gt;""),Q103-N(I103)-N(R103)-IF(T103&lt;&gt;"",T103,N(S103)),"")</f>
        <v/>
      </c>
      <c r="V103" s="8">
        <f>IF(AND(U103&lt;&gt;"",N(Q103)&gt;0),U103/Q103,"")</f>
        <v/>
      </c>
      <c r="W103" s="9">
        <f>IF(AND(ISNUMBER(P103),ISNUMBER(L103)),P103-L103,"")</f>
        <v/>
      </c>
      <c r="X103" s="4" t="n"/>
    </row>
    <row r="104">
      <c r="A104" s="4" t="n"/>
      <c r="B104" s="4" t="n"/>
      <c r="C104" s="4" t="n"/>
      <c r="D104" s="4" t="n"/>
      <c r="E104" s="4" t="n"/>
      <c r="F104" s="4" t="n"/>
      <c r="G104" s="4" t="n"/>
      <c r="H104" s="5" t="n"/>
      <c r="I104" s="6" t="n"/>
      <c r="J104" s="4" t="n"/>
      <c r="K104" s="4" t="n"/>
      <c r="L104" s="5" t="n"/>
      <c r="M104" s="6" t="n"/>
      <c r="N104" s="4" t="n"/>
      <c r="O104" s="4" t="n"/>
      <c r="P104" s="5" t="n"/>
      <c r="Q104" s="6" t="n"/>
      <c r="R104" s="6" t="n"/>
      <c r="S104" s="7">
        <f>IF(OR(O104="",Q104=""),"",IFERROR(IF(AND(INDEX(Fees!$D$5:$D$15,MATCH(O104,Fees!$A$5:$A$15,0))&gt;0,Q104&lt;INDEX(Fees!$D$5:$D$15,MATCH(O104,Fees!$A$5:$A$15,0))),Q104*INDEX(Fees!$E$5:$E$15,MATCH(O104,Fees!$A$5:$A$15,0))+INDEX(Fees!$F$5:$F$15,MATCH(O104,Fees!$A$5:$A$15,0)),Q104*INDEX(Fees!$B$5:$B$15,MATCH(O104,Fees!$A$5:$A$15,0))+INDEX(Fees!$C$5:$C$15,MATCH(O104,Fees!$A$5:$A$15,0))),""))</f>
        <v/>
      </c>
      <c r="T104" s="6" t="n"/>
      <c r="U104" s="7">
        <f>IF(AND(N104="Sold",Q104&lt;&gt;""),Q104-N(I104)-N(R104)-IF(T104&lt;&gt;"",T104,N(S104)),"")</f>
        <v/>
      </c>
      <c r="V104" s="8">
        <f>IF(AND(U104&lt;&gt;"",N(Q104)&gt;0),U104/Q104,"")</f>
        <v/>
      </c>
      <c r="W104" s="9">
        <f>IF(AND(ISNUMBER(P104),ISNUMBER(L104)),P104-L104,"")</f>
        <v/>
      </c>
      <c r="X104" s="4" t="n"/>
    </row>
    <row r="105">
      <c r="A105" s="4" t="n"/>
      <c r="B105" s="4" t="n"/>
      <c r="C105" s="4" t="n"/>
      <c r="D105" s="4" t="n"/>
      <c r="E105" s="4" t="n"/>
      <c r="F105" s="4" t="n"/>
      <c r="G105" s="4" t="n"/>
      <c r="H105" s="5" t="n"/>
      <c r="I105" s="6" t="n"/>
      <c r="J105" s="4" t="n"/>
      <c r="K105" s="4" t="n"/>
      <c r="L105" s="5" t="n"/>
      <c r="M105" s="6" t="n"/>
      <c r="N105" s="4" t="n"/>
      <c r="O105" s="4" t="n"/>
      <c r="P105" s="5" t="n"/>
      <c r="Q105" s="6" t="n"/>
      <c r="R105" s="6" t="n"/>
      <c r="S105" s="7">
        <f>IF(OR(O105="",Q105=""),"",IFERROR(IF(AND(INDEX(Fees!$D$5:$D$15,MATCH(O105,Fees!$A$5:$A$15,0))&gt;0,Q105&lt;INDEX(Fees!$D$5:$D$15,MATCH(O105,Fees!$A$5:$A$15,0))),Q105*INDEX(Fees!$E$5:$E$15,MATCH(O105,Fees!$A$5:$A$15,0))+INDEX(Fees!$F$5:$F$15,MATCH(O105,Fees!$A$5:$A$15,0)),Q105*INDEX(Fees!$B$5:$B$15,MATCH(O105,Fees!$A$5:$A$15,0))+INDEX(Fees!$C$5:$C$15,MATCH(O105,Fees!$A$5:$A$15,0))),""))</f>
        <v/>
      </c>
      <c r="T105" s="6" t="n"/>
      <c r="U105" s="7">
        <f>IF(AND(N105="Sold",Q105&lt;&gt;""),Q105-N(I105)-N(R105)-IF(T105&lt;&gt;"",T105,N(S105)),"")</f>
        <v/>
      </c>
      <c r="V105" s="8">
        <f>IF(AND(U105&lt;&gt;"",N(Q105)&gt;0),U105/Q105,"")</f>
        <v/>
      </c>
      <c r="W105" s="9">
        <f>IF(AND(ISNUMBER(P105),ISNUMBER(L105)),P105-L105,"")</f>
        <v/>
      </c>
      <c r="X105" s="4" t="n"/>
    </row>
    <row r="106">
      <c r="A106" s="4" t="n"/>
      <c r="B106" s="4" t="n"/>
      <c r="C106" s="4" t="n"/>
      <c r="D106" s="4" t="n"/>
      <c r="E106" s="4" t="n"/>
      <c r="F106" s="4" t="n"/>
      <c r="G106" s="4" t="n"/>
      <c r="H106" s="5" t="n"/>
      <c r="I106" s="6" t="n"/>
      <c r="J106" s="4" t="n"/>
      <c r="K106" s="4" t="n"/>
      <c r="L106" s="5" t="n"/>
      <c r="M106" s="6" t="n"/>
      <c r="N106" s="4" t="n"/>
      <c r="O106" s="4" t="n"/>
      <c r="P106" s="5" t="n"/>
      <c r="Q106" s="6" t="n"/>
      <c r="R106" s="6" t="n"/>
      <c r="S106" s="7">
        <f>IF(OR(O106="",Q106=""),"",IFERROR(IF(AND(INDEX(Fees!$D$5:$D$15,MATCH(O106,Fees!$A$5:$A$15,0))&gt;0,Q106&lt;INDEX(Fees!$D$5:$D$15,MATCH(O106,Fees!$A$5:$A$15,0))),Q106*INDEX(Fees!$E$5:$E$15,MATCH(O106,Fees!$A$5:$A$15,0))+INDEX(Fees!$F$5:$F$15,MATCH(O106,Fees!$A$5:$A$15,0)),Q106*INDEX(Fees!$B$5:$B$15,MATCH(O106,Fees!$A$5:$A$15,0))+INDEX(Fees!$C$5:$C$15,MATCH(O106,Fees!$A$5:$A$15,0))),""))</f>
        <v/>
      </c>
      <c r="T106" s="6" t="n"/>
      <c r="U106" s="7">
        <f>IF(AND(N106="Sold",Q106&lt;&gt;""),Q106-N(I106)-N(R106)-IF(T106&lt;&gt;"",T106,N(S106)),"")</f>
        <v/>
      </c>
      <c r="V106" s="8">
        <f>IF(AND(U106&lt;&gt;"",N(Q106)&gt;0),U106/Q106,"")</f>
        <v/>
      </c>
      <c r="W106" s="9">
        <f>IF(AND(ISNUMBER(P106),ISNUMBER(L106)),P106-L106,"")</f>
        <v/>
      </c>
      <c r="X106" s="4" t="n"/>
    </row>
    <row r="107">
      <c r="A107" s="4" t="n"/>
      <c r="B107" s="4" t="n"/>
      <c r="C107" s="4" t="n"/>
      <c r="D107" s="4" t="n"/>
      <c r="E107" s="4" t="n"/>
      <c r="F107" s="4" t="n"/>
      <c r="G107" s="4" t="n"/>
      <c r="H107" s="5" t="n"/>
      <c r="I107" s="6" t="n"/>
      <c r="J107" s="4" t="n"/>
      <c r="K107" s="4" t="n"/>
      <c r="L107" s="5" t="n"/>
      <c r="M107" s="6" t="n"/>
      <c r="N107" s="4" t="n"/>
      <c r="O107" s="4" t="n"/>
      <c r="P107" s="5" t="n"/>
      <c r="Q107" s="6" t="n"/>
      <c r="R107" s="6" t="n"/>
      <c r="S107" s="7">
        <f>IF(OR(O107="",Q107=""),"",IFERROR(IF(AND(INDEX(Fees!$D$5:$D$15,MATCH(O107,Fees!$A$5:$A$15,0))&gt;0,Q107&lt;INDEX(Fees!$D$5:$D$15,MATCH(O107,Fees!$A$5:$A$15,0))),Q107*INDEX(Fees!$E$5:$E$15,MATCH(O107,Fees!$A$5:$A$15,0))+INDEX(Fees!$F$5:$F$15,MATCH(O107,Fees!$A$5:$A$15,0)),Q107*INDEX(Fees!$B$5:$B$15,MATCH(O107,Fees!$A$5:$A$15,0))+INDEX(Fees!$C$5:$C$15,MATCH(O107,Fees!$A$5:$A$15,0))),""))</f>
        <v/>
      </c>
      <c r="T107" s="6" t="n"/>
      <c r="U107" s="7">
        <f>IF(AND(N107="Sold",Q107&lt;&gt;""),Q107-N(I107)-N(R107)-IF(T107&lt;&gt;"",T107,N(S107)),"")</f>
        <v/>
      </c>
      <c r="V107" s="8">
        <f>IF(AND(U107&lt;&gt;"",N(Q107)&gt;0),U107/Q107,"")</f>
        <v/>
      </c>
      <c r="W107" s="9">
        <f>IF(AND(ISNUMBER(P107),ISNUMBER(L107)),P107-L107,"")</f>
        <v/>
      </c>
      <c r="X107" s="4" t="n"/>
    </row>
    <row r="108">
      <c r="A108" s="4" t="n"/>
      <c r="B108" s="4" t="n"/>
      <c r="C108" s="4" t="n"/>
      <c r="D108" s="4" t="n"/>
      <c r="E108" s="4" t="n"/>
      <c r="F108" s="4" t="n"/>
      <c r="G108" s="4" t="n"/>
      <c r="H108" s="5" t="n"/>
      <c r="I108" s="6" t="n"/>
      <c r="J108" s="4" t="n"/>
      <c r="K108" s="4" t="n"/>
      <c r="L108" s="5" t="n"/>
      <c r="M108" s="6" t="n"/>
      <c r="N108" s="4" t="n"/>
      <c r="O108" s="4" t="n"/>
      <c r="P108" s="5" t="n"/>
      <c r="Q108" s="6" t="n"/>
      <c r="R108" s="6" t="n"/>
      <c r="S108" s="7">
        <f>IF(OR(O108="",Q108=""),"",IFERROR(IF(AND(INDEX(Fees!$D$5:$D$15,MATCH(O108,Fees!$A$5:$A$15,0))&gt;0,Q108&lt;INDEX(Fees!$D$5:$D$15,MATCH(O108,Fees!$A$5:$A$15,0))),Q108*INDEX(Fees!$E$5:$E$15,MATCH(O108,Fees!$A$5:$A$15,0))+INDEX(Fees!$F$5:$F$15,MATCH(O108,Fees!$A$5:$A$15,0)),Q108*INDEX(Fees!$B$5:$B$15,MATCH(O108,Fees!$A$5:$A$15,0))+INDEX(Fees!$C$5:$C$15,MATCH(O108,Fees!$A$5:$A$15,0))),""))</f>
        <v/>
      </c>
      <c r="T108" s="6" t="n"/>
      <c r="U108" s="7">
        <f>IF(AND(N108="Sold",Q108&lt;&gt;""),Q108-N(I108)-N(R108)-IF(T108&lt;&gt;"",T108,N(S108)),"")</f>
        <v/>
      </c>
      <c r="V108" s="8">
        <f>IF(AND(U108&lt;&gt;"",N(Q108)&gt;0),U108/Q108,"")</f>
        <v/>
      </c>
      <c r="W108" s="9">
        <f>IF(AND(ISNUMBER(P108),ISNUMBER(L108)),P108-L108,"")</f>
        <v/>
      </c>
      <c r="X108" s="4" t="n"/>
    </row>
    <row r="109">
      <c r="A109" s="4" t="n"/>
      <c r="B109" s="4" t="n"/>
      <c r="C109" s="4" t="n"/>
      <c r="D109" s="4" t="n"/>
      <c r="E109" s="4" t="n"/>
      <c r="F109" s="4" t="n"/>
      <c r="G109" s="4" t="n"/>
      <c r="H109" s="5" t="n"/>
      <c r="I109" s="6" t="n"/>
      <c r="J109" s="4" t="n"/>
      <c r="K109" s="4" t="n"/>
      <c r="L109" s="5" t="n"/>
      <c r="M109" s="6" t="n"/>
      <c r="N109" s="4" t="n"/>
      <c r="O109" s="4" t="n"/>
      <c r="P109" s="5" t="n"/>
      <c r="Q109" s="6" t="n"/>
      <c r="R109" s="6" t="n"/>
      <c r="S109" s="7">
        <f>IF(OR(O109="",Q109=""),"",IFERROR(IF(AND(INDEX(Fees!$D$5:$D$15,MATCH(O109,Fees!$A$5:$A$15,0))&gt;0,Q109&lt;INDEX(Fees!$D$5:$D$15,MATCH(O109,Fees!$A$5:$A$15,0))),Q109*INDEX(Fees!$E$5:$E$15,MATCH(O109,Fees!$A$5:$A$15,0))+INDEX(Fees!$F$5:$F$15,MATCH(O109,Fees!$A$5:$A$15,0)),Q109*INDEX(Fees!$B$5:$B$15,MATCH(O109,Fees!$A$5:$A$15,0))+INDEX(Fees!$C$5:$C$15,MATCH(O109,Fees!$A$5:$A$15,0))),""))</f>
        <v/>
      </c>
      <c r="T109" s="6" t="n"/>
      <c r="U109" s="7">
        <f>IF(AND(N109="Sold",Q109&lt;&gt;""),Q109-N(I109)-N(R109)-IF(T109&lt;&gt;"",T109,N(S109)),"")</f>
        <v/>
      </c>
      <c r="V109" s="8">
        <f>IF(AND(U109&lt;&gt;"",N(Q109)&gt;0),U109/Q109,"")</f>
        <v/>
      </c>
      <c r="W109" s="9">
        <f>IF(AND(ISNUMBER(P109),ISNUMBER(L109)),P109-L109,"")</f>
        <v/>
      </c>
      <c r="X109" s="4" t="n"/>
    </row>
    <row r="110">
      <c r="A110" s="4" t="n"/>
      <c r="B110" s="4" t="n"/>
      <c r="C110" s="4" t="n"/>
      <c r="D110" s="4" t="n"/>
      <c r="E110" s="4" t="n"/>
      <c r="F110" s="4" t="n"/>
      <c r="G110" s="4" t="n"/>
      <c r="H110" s="5" t="n"/>
      <c r="I110" s="6" t="n"/>
      <c r="J110" s="4" t="n"/>
      <c r="K110" s="4" t="n"/>
      <c r="L110" s="5" t="n"/>
      <c r="M110" s="6" t="n"/>
      <c r="N110" s="4" t="n"/>
      <c r="O110" s="4" t="n"/>
      <c r="P110" s="5" t="n"/>
      <c r="Q110" s="6" t="n"/>
      <c r="R110" s="6" t="n"/>
      <c r="S110" s="7">
        <f>IF(OR(O110="",Q110=""),"",IFERROR(IF(AND(INDEX(Fees!$D$5:$D$15,MATCH(O110,Fees!$A$5:$A$15,0))&gt;0,Q110&lt;INDEX(Fees!$D$5:$D$15,MATCH(O110,Fees!$A$5:$A$15,0))),Q110*INDEX(Fees!$E$5:$E$15,MATCH(O110,Fees!$A$5:$A$15,0))+INDEX(Fees!$F$5:$F$15,MATCH(O110,Fees!$A$5:$A$15,0)),Q110*INDEX(Fees!$B$5:$B$15,MATCH(O110,Fees!$A$5:$A$15,0))+INDEX(Fees!$C$5:$C$15,MATCH(O110,Fees!$A$5:$A$15,0))),""))</f>
        <v/>
      </c>
      <c r="T110" s="6" t="n"/>
      <c r="U110" s="7">
        <f>IF(AND(N110="Sold",Q110&lt;&gt;""),Q110-N(I110)-N(R110)-IF(T110&lt;&gt;"",T110,N(S110)),"")</f>
        <v/>
      </c>
      <c r="V110" s="8">
        <f>IF(AND(U110&lt;&gt;"",N(Q110)&gt;0),U110/Q110,"")</f>
        <v/>
      </c>
      <c r="W110" s="9">
        <f>IF(AND(ISNUMBER(P110),ISNUMBER(L110)),P110-L110,"")</f>
        <v/>
      </c>
      <c r="X110" s="4" t="n"/>
    </row>
    <row r="111">
      <c r="A111" s="4" t="n"/>
      <c r="B111" s="4" t="n"/>
      <c r="C111" s="4" t="n"/>
      <c r="D111" s="4" t="n"/>
      <c r="E111" s="4" t="n"/>
      <c r="F111" s="4" t="n"/>
      <c r="G111" s="4" t="n"/>
      <c r="H111" s="5" t="n"/>
      <c r="I111" s="6" t="n"/>
      <c r="J111" s="4" t="n"/>
      <c r="K111" s="4" t="n"/>
      <c r="L111" s="5" t="n"/>
      <c r="M111" s="6" t="n"/>
      <c r="N111" s="4" t="n"/>
      <c r="O111" s="4" t="n"/>
      <c r="P111" s="5" t="n"/>
      <c r="Q111" s="6" t="n"/>
      <c r="R111" s="6" t="n"/>
      <c r="S111" s="7">
        <f>IF(OR(O111="",Q111=""),"",IFERROR(IF(AND(INDEX(Fees!$D$5:$D$15,MATCH(O111,Fees!$A$5:$A$15,0))&gt;0,Q111&lt;INDEX(Fees!$D$5:$D$15,MATCH(O111,Fees!$A$5:$A$15,0))),Q111*INDEX(Fees!$E$5:$E$15,MATCH(O111,Fees!$A$5:$A$15,0))+INDEX(Fees!$F$5:$F$15,MATCH(O111,Fees!$A$5:$A$15,0)),Q111*INDEX(Fees!$B$5:$B$15,MATCH(O111,Fees!$A$5:$A$15,0))+INDEX(Fees!$C$5:$C$15,MATCH(O111,Fees!$A$5:$A$15,0))),""))</f>
        <v/>
      </c>
      <c r="T111" s="6" t="n"/>
      <c r="U111" s="7">
        <f>IF(AND(N111="Sold",Q111&lt;&gt;""),Q111-N(I111)-N(R111)-IF(T111&lt;&gt;"",T111,N(S111)),"")</f>
        <v/>
      </c>
      <c r="V111" s="8">
        <f>IF(AND(U111&lt;&gt;"",N(Q111)&gt;0),U111/Q111,"")</f>
        <v/>
      </c>
      <c r="W111" s="9">
        <f>IF(AND(ISNUMBER(P111),ISNUMBER(L111)),P111-L111,"")</f>
        <v/>
      </c>
      <c r="X111" s="4" t="n"/>
    </row>
    <row r="112">
      <c r="A112" s="4" t="n"/>
      <c r="B112" s="4" t="n"/>
      <c r="C112" s="4" t="n"/>
      <c r="D112" s="4" t="n"/>
      <c r="E112" s="4" t="n"/>
      <c r="F112" s="4" t="n"/>
      <c r="G112" s="4" t="n"/>
      <c r="H112" s="5" t="n"/>
      <c r="I112" s="6" t="n"/>
      <c r="J112" s="4" t="n"/>
      <c r="K112" s="4" t="n"/>
      <c r="L112" s="5" t="n"/>
      <c r="M112" s="6" t="n"/>
      <c r="N112" s="4" t="n"/>
      <c r="O112" s="4" t="n"/>
      <c r="P112" s="5" t="n"/>
      <c r="Q112" s="6" t="n"/>
      <c r="R112" s="6" t="n"/>
      <c r="S112" s="7">
        <f>IF(OR(O112="",Q112=""),"",IFERROR(IF(AND(INDEX(Fees!$D$5:$D$15,MATCH(O112,Fees!$A$5:$A$15,0))&gt;0,Q112&lt;INDEX(Fees!$D$5:$D$15,MATCH(O112,Fees!$A$5:$A$15,0))),Q112*INDEX(Fees!$E$5:$E$15,MATCH(O112,Fees!$A$5:$A$15,0))+INDEX(Fees!$F$5:$F$15,MATCH(O112,Fees!$A$5:$A$15,0)),Q112*INDEX(Fees!$B$5:$B$15,MATCH(O112,Fees!$A$5:$A$15,0))+INDEX(Fees!$C$5:$C$15,MATCH(O112,Fees!$A$5:$A$15,0))),""))</f>
        <v/>
      </c>
      <c r="T112" s="6" t="n"/>
      <c r="U112" s="7">
        <f>IF(AND(N112="Sold",Q112&lt;&gt;""),Q112-N(I112)-N(R112)-IF(T112&lt;&gt;"",T112,N(S112)),"")</f>
        <v/>
      </c>
      <c r="V112" s="8">
        <f>IF(AND(U112&lt;&gt;"",N(Q112)&gt;0),U112/Q112,"")</f>
        <v/>
      </c>
      <c r="W112" s="9">
        <f>IF(AND(ISNUMBER(P112),ISNUMBER(L112)),P112-L112,"")</f>
        <v/>
      </c>
      <c r="X112" s="4" t="n"/>
    </row>
    <row r="113">
      <c r="A113" s="4" t="n"/>
      <c r="B113" s="4" t="n"/>
      <c r="C113" s="4" t="n"/>
      <c r="D113" s="4" t="n"/>
      <c r="E113" s="4" t="n"/>
      <c r="F113" s="4" t="n"/>
      <c r="G113" s="4" t="n"/>
      <c r="H113" s="5" t="n"/>
      <c r="I113" s="6" t="n"/>
      <c r="J113" s="4" t="n"/>
      <c r="K113" s="4" t="n"/>
      <c r="L113" s="5" t="n"/>
      <c r="M113" s="6" t="n"/>
      <c r="N113" s="4" t="n"/>
      <c r="O113" s="4" t="n"/>
      <c r="P113" s="5" t="n"/>
      <c r="Q113" s="6" t="n"/>
      <c r="R113" s="6" t="n"/>
      <c r="S113" s="7">
        <f>IF(OR(O113="",Q113=""),"",IFERROR(IF(AND(INDEX(Fees!$D$5:$D$15,MATCH(O113,Fees!$A$5:$A$15,0))&gt;0,Q113&lt;INDEX(Fees!$D$5:$D$15,MATCH(O113,Fees!$A$5:$A$15,0))),Q113*INDEX(Fees!$E$5:$E$15,MATCH(O113,Fees!$A$5:$A$15,0))+INDEX(Fees!$F$5:$F$15,MATCH(O113,Fees!$A$5:$A$15,0)),Q113*INDEX(Fees!$B$5:$B$15,MATCH(O113,Fees!$A$5:$A$15,0))+INDEX(Fees!$C$5:$C$15,MATCH(O113,Fees!$A$5:$A$15,0))),""))</f>
        <v/>
      </c>
      <c r="T113" s="6" t="n"/>
      <c r="U113" s="7">
        <f>IF(AND(N113="Sold",Q113&lt;&gt;""),Q113-N(I113)-N(R113)-IF(T113&lt;&gt;"",T113,N(S113)),"")</f>
        <v/>
      </c>
      <c r="V113" s="8">
        <f>IF(AND(U113&lt;&gt;"",N(Q113)&gt;0),U113/Q113,"")</f>
        <v/>
      </c>
      <c r="W113" s="9">
        <f>IF(AND(ISNUMBER(P113),ISNUMBER(L113)),P113-L113,"")</f>
        <v/>
      </c>
      <c r="X113" s="4" t="n"/>
    </row>
    <row r="114">
      <c r="A114" s="4" t="n"/>
      <c r="B114" s="4" t="n"/>
      <c r="C114" s="4" t="n"/>
      <c r="D114" s="4" t="n"/>
      <c r="E114" s="4" t="n"/>
      <c r="F114" s="4" t="n"/>
      <c r="G114" s="4" t="n"/>
      <c r="H114" s="5" t="n"/>
      <c r="I114" s="6" t="n"/>
      <c r="J114" s="4" t="n"/>
      <c r="K114" s="4" t="n"/>
      <c r="L114" s="5" t="n"/>
      <c r="M114" s="6" t="n"/>
      <c r="N114" s="4" t="n"/>
      <c r="O114" s="4" t="n"/>
      <c r="P114" s="5" t="n"/>
      <c r="Q114" s="6" t="n"/>
      <c r="R114" s="6" t="n"/>
      <c r="S114" s="7">
        <f>IF(OR(O114="",Q114=""),"",IFERROR(IF(AND(INDEX(Fees!$D$5:$D$15,MATCH(O114,Fees!$A$5:$A$15,0))&gt;0,Q114&lt;INDEX(Fees!$D$5:$D$15,MATCH(O114,Fees!$A$5:$A$15,0))),Q114*INDEX(Fees!$E$5:$E$15,MATCH(O114,Fees!$A$5:$A$15,0))+INDEX(Fees!$F$5:$F$15,MATCH(O114,Fees!$A$5:$A$15,0)),Q114*INDEX(Fees!$B$5:$B$15,MATCH(O114,Fees!$A$5:$A$15,0))+INDEX(Fees!$C$5:$C$15,MATCH(O114,Fees!$A$5:$A$15,0))),""))</f>
        <v/>
      </c>
      <c r="T114" s="6" t="n"/>
      <c r="U114" s="7">
        <f>IF(AND(N114="Sold",Q114&lt;&gt;""),Q114-N(I114)-N(R114)-IF(T114&lt;&gt;"",T114,N(S114)),"")</f>
        <v/>
      </c>
      <c r="V114" s="8">
        <f>IF(AND(U114&lt;&gt;"",N(Q114)&gt;0),U114/Q114,"")</f>
        <v/>
      </c>
      <c r="W114" s="9">
        <f>IF(AND(ISNUMBER(P114),ISNUMBER(L114)),P114-L114,"")</f>
        <v/>
      </c>
      <c r="X114" s="4" t="n"/>
    </row>
    <row r="115">
      <c r="A115" s="4" t="n"/>
      <c r="B115" s="4" t="n"/>
      <c r="C115" s="4" t="n"/>
      <c r="D115" s="4" t="n"/>
      <c r="E115" s="4" t="n"/>
      <c r="F115" s="4" t="n"/>
      <c r="G115" s="4" t="n"/>
      <c r="H115" s="5" t="n"/>
      <c r="I115" s="6" t="n"/>
      <c r="J115" s="4" t="n"/>
      <c r="K115" s="4" t="n"/>
      <c r="L115" s="5" t="n"/>
      <c r="M115" s="6" t="n"/>
      <c r="N115" s="4" t="n"/>
      <c r="O115" s="4" t="n"/>
      <c r="P115" s="5" t="n"/>
      <c r="Q115" s="6" t="n"/>
      <c r="R115" s="6" t="n"/>
      <c r="S115" s="7">
        <f>IF(OR(O115="",Q115=""),"",IFERROR(IF(AND(INDEX(Fees!$D$5:$D$15,MATCH(O115,Fees!$A$5:$A$15,0))&gt;0,Q115&lt;INDEX(Fees!$D$5:$D$15,MATCH(O115,Fees!$A$5:$A$15,0))),Q115*INDEX(Fees!$E$5:$E$15,MATCH(O115,Fees!$A$5:$A$15,0))+INDEX(Fees!$F$5:$F$15,MATCH(O115,Fees!$A$5:$A$15,0)),Q115*INDEX(Fees!$B$5:$B$15,MATCH(O115,Fees!$A$5:$A$15,0))+INDEX(Fees!$C$5:$C$15,MATCH(O115,Fees!$A$5:$A$15,0))),""))</f>
        <v/>
      </c>
      <c r="T115" s="6" t="n"/>
      <c r="U115" s="7">
        <f>IF(AND(N115="Sold",Q115&lt;&gt;""),Q115-N(I115)-N(R115)-IF(T115&lt;&gt;"",T115,N(S115)),"")</f>
        <v/>
      </c>
      <c r="V115" s="8">
        <f>IF(AND(U115&lt;&gt;"",N(Q115)&gt;0),U115/Q115,"")</f>
        <v/>
      </c>
      <c r="W115" s="9">
        <f>IF(AND(ISNUMBER(P115),ISNUMBER(L115)),P115-L115,"")</f>
        <v/>
      </c>
      <c r="X115" s="4" t="n"/>
    </row>
    <row r="116">
      <c r="A116" s="4" t="n"/>
      <c r="B116" s="4" t="n"/>
      <c r="C116" s="4" t="n"/>
      <c r="D116" s="4" t="n"/>
      <c r="E116" s="4" t="n"/>
      <c r="F116" s="4" t="n"/>
      <c r="G116" s="4" t="n"/>
      <c r="H116" s="5" t="n"/>
      <c r="I116" s="6" t="n"/>
      <c r="J116" s="4" t="n"/>
      <c r="K116" s="4" t="n"/>
      <c r="L116" s="5" t="n"/>
      <c r="M116" s="6" t="n"/>
      <c r="N116" s="4" t="n"/>
      <c r="O116" s="4" t="n"/>
      <c r="P116" s="5" t="n"/>
      <c r="Q116" s="6" t="n"/>
      <c r="R116" s="6" t="n"/>
      <c r="S116" s="7">
        <f>IF(OR(O116="",Q116=""),"",IFERROR(IF(AND(INDEX(Fees!$D$5:$D$15,MATCH(O116,Fees!$A$5:$A$15,0))&gt;0,Q116&lt;INDEX(Fees!$D$5:$D$15,MATCH(O116,Fees!$A$5:$A$15,0))),Q116*INDEX(Fees!$E$5:$E$15,MATCH(O116,Fees!$A$5:$A$15,0))+INDEX(Fees!$F$5:$F$15,MATCH(O116,Fees!$A$5:$A$15,0)),Q116*INDEX(Fees!$B$5:$B$15,MATCH(O116,Fees!$A$5:$A$15,0))+INDEX(Fees!$C$5:$C$15,MATCH(O116,Fees!$A$5:$A$15,0))),""))</f>
        <v/>
      </c>
      <c r="T116" s="6" t="n"/>
      <c r="U116" s="7">
        <f>IF(AND(N116="Sold",Q116&lt;&gt;""),Q116-N(I116)-N(R116)-IF(T116&lt;&gt;"",T116,N(S116)),"")</f>
        <v/>
      </c>
      <c r="V116" s="8">
        <f>IF(AND(U116&lt;&gt;"",N(Q116)&gt;0),U116/Q116,"")</f>
        <v/>
      </c>
      <c r="W116" s="9">
        <f>IF(AND(ISNUMBER(P116),ISNUMBER(L116)),P116-L116,"")</f>
        <v/>
      </c>
      <c r="X116" s="4" t="n"/>
    </row>
    <row r="117">
      <c r="A117" s="4" t="n"/>
      <c r="B117" s="4" t="n"/>
      <c r="C117" s="4" t="n"/>
      <c r="D117" s="4" t="n"/>
      <c r="E117" s="4" t="n"/>
      <c r="F117" s="4" t="n"/>
      <c r="G117" s="4" t="n"/>
      <c r="H117" s="5" t="n"/>
      <c r="I117" s="6" t="n"/>
      <c r="J117" s="4" t="n"/>
      <c r="K117" s="4" t="n"/>
      <c r="L117" s="5" t="n"/>
      <c r="M117" s="6" t="n"/>
      <c r="N117" s="4" t="n"/>
      <c r="O117" s="4" t="n"/>
      <c r="P117" s="5" t="n"/>
      <c r="Q117" s="6" t="n"/>
      <c r="R117" s="6" t="n"/>
      <c r="S117" s="7">
        <f>IF(OR(O117="",Q117=""),"",IFERROR(IF(AND(INDEX(Fees!$D$5:$D$15,MATCH(O117,Fees!$A$5:$A$15,0))&gt;0,Q117&lt;INDEX(Fees!$D$5:$D$15,MATCH(O117,Fees!$A$5:$A$15,0))),Q117*INDEX(Fees!$E$5:$E$15,MATCH(O117,Fees!$A$5:$A$15,0))+INDEX(Fees!$F$5:$F$15,MATCH(O117,Fees!$A$5:$A$15,0)),Q117*INDEX(Fees!$B$5:$B$15,MATCH(O117,Fees!$A$5:$A$15,0))+INDEX(Fees!$C$5:$C$15,MATCH(O117,Fees!$A$5:$A$15,0))),""))</f>
        <v/>
      </c>
      <c r="T117" s="6" t="n"/>
      <c r="U117" s="7">
        <f>IF(AND(N117="Sold",Q117&lt;&gt;""),Q117-N(I117)-N(R117)-IF(T117&lt;&gt;"",T117,N(S117)),"")</f>
        <v/>
      </c>
      <c r="V117" s="8">
        <f>IF(AND(U117&lt;&gt;"",N(Q117)&gt;0),U117/Q117,"")</f>
        <v/>
      </c>
      <c r="W117" s="9">
        <f>IF(AND(ISNUMBER(P117),ISNUMBER(L117)),P117-L117,"")</f>
        <v/>
      </c>
      <c r="X117" s="4" t="n"/>
    </row>
    <row r="118">
      <c r="A118" s="4" t="n"/>
      <c r="B118" s="4" t="n"/>
      <c r="C118" s="4" t="n"/>
      <c r="D118" s="4" t="n"/>
      <c r="E118" s="4" t="n"/>
      <c r="F118" s="4" t="n"/>
      <c r="G118" s="4" t="n"/>
      <c r="H118" s="5" t="n"/>
      <c r="I118" s="6" t="n"/>
      <c r="J118" s="4" t="n"/>
      <c r="K118" s="4" t="n"/>
      <c r="L118" s="5" t="n"/>
      <c r="M118" s="6" t="n"/>
      <c r="N118" s="4" t="n"/>
      <c r="O118" s="4" t="n"/>
      <c r="P118" s="5" t="n"/>
      <c r="Q118" s="6" t="n"/>
      <c r="R118" s="6" t="n"/>
      <c r="S118" s="7">
        <f>IF(OR(O118="",Q118=""),"",IFERROR(IF(AND(INDEX(Fees!$D$5:$D$15,MATCH(O118,Fees!$A$5:$A$15,0))&gt;0,Q118&lt;INDEX(Fees!$D$5:$D$15,MATCH(O118,Fees!$A$5:$A$15,0))),Q118*INDEX(Fees!$E$5:$E$15,MATCH(O118,Fees!$A$5:$A$15,0))+INDEX(Fees!$F$5:$F$15,MATCH(O118,Fees!$A$5:$A$15,0)),Q118*INDEX(Fees!$B$5:$B$15,MATCH(O118,Fees!$A$5:$A$15,0))+INDEX(Fees!$C$5:$C$15,MATCH(O118,Fees!$A$5:$A$15,0))),""))</f>
        <v/>
      </c>
      <c r="T118" s="6" t="n"/>
      <c r="U118" s="7">
        <f>IF(AND(N118="Sold",Q118&lt;&gt;""),Q118-N(I118)-N(R118)-IF(T118&lt;&gt;"",T118,N(S118)),"")</f>
        <v/>
      </c>
      <c r="V118" s="8">
        <f>IF(AND(U118&lt;&gt;"",N(Q118)&gt;0),U118/Q118,"")</f>
        <v/>
      </c>
      <c r="W118" s="9">
        <f>IF(AND(ISNUMBER(P118),ISNUMBER(L118)),P118-L118,"")</f>
        <v/>
      </c>
      <c r="X118" s="4" t="n"/>
    </row>
    <row r="119">
      <c r="A119" s="4" t="n"/>
      <c r="B119" s="4" t="n"/>
      <c r="C119" s="4" t="n"/>
      <c r="D119" s="4" t="n"/>
      <c r="E119" s="4" t="n"/>
      <c r="F119" s="4" t="n"/>
      <c r="G119" s="4" t="n"/>
      <c r="H119" s="5" t="n"/>
      <c r="I119" s="6" t="n"/>
      <c r="J119" s="4" t="n"/>
      <c r="K119" s="4" t="n"/>
      <c r="L119" s="5" t="n"/>
      <c r="M119" s="6" t="n"/>
      <c r="N119" s="4" t="n"/>
      <c r="O119" s="4" t="n"/>
      <c r="P119" s="5" t="n"/>
      <c r="Q119" s="6" t="n"/>
      <c r="R119" s="6" t="n"/>
      <c r="S119" s="7">
        <f>IF(OR(O119="",Q119=""),"",IFERROR(IF(AND(INDEX(Fees!$D$5:$D$15,MATCH(O119,Fees!$A$5:$A$15,0))&gt;0,Q119&lt;INDEX(Fees!$D$5:$D$15,MATCH(O119,Fees!$A$5:$A$15,0))),Q119*INDEX(Fees!$E$5:$E$15,MATCH(O119,Fees!$A$5:$A$15,0))+INDEX(Fees!$F$5:$F$15,MATCH(O119,Fees!$A$5:$A$15,0)),Q119*INDEX(Fees!$B$5:$B$15,MATCH(O119,Fees!$A$5:$A$15,0))+INDEX(Fees!$C$5:$C$15,MATCH(O119,Fees!$A$5:$A$15,0))),""))</f>
        <v/>
      </c>
      <c r="T119" s="6" t="n"/>
      <c r="U119" s="7">
        <f>IF(AND(N119="Sold",Q119&lt;&gt;""),Q119-N(I119)-N(R119)-IF(T119&lt;&gt;"",T119,N(S119)),"")</f>
        <v/>
      </c>
      <c r="V119" s="8">
        <f>IF(AND(U119&lt;&gt;"",N(Q119)&gt;0),U119/Q119,"")</f>
        <v/>
      </c>
      <c r="W119" s="9">
        <f>IF(AND(ISNUMBER(P119),ISNUMBER(L119)),P119-L119,"")</f>
        <v/>
      </c>
      <c r="X119" s="4" t="n"/>
    </row>
    <row r="120">
      <c r="A120" s="4" t="n"/>
      <c r="B120" s="4" t="n"/>
      <c r="C120" s="4" t="n"/>
      <c r="D120" s="4" t="n"/>
      <c r="E120" s="4" t="n"/>
      <c r="F120" s="4" t="n"/>
      <c r="G120" s="4" t="n"/>
      <c r="H120" s="5" t="n"/>
      <c r="I120" s="6" t="n"/>
      <c r="J120" s="4" t="n"/>
      <c r="K120" s="4" t="n"/>
      <c r="L120" s="5" t="n"/>
      <c r="M120" s="6" t="n"/>
      <c r="N120" s="4" t="n"/>
      <c r="O120" s="4" t="n"/>
      <c r="P120" s="5" t="n"/>
      <c r="Q120" s="6" t="n"/>
      <c r="R120" s="6" t="n"/>
      <c r="S120" s="7">
        <f>IF(OR(O120="",Q120=""),"",IFERROR(IF(AND(INDEX(Fees!$D$5:$D$15,MATCH(O120,Fees!$A$5:$A$15,0))&gt;0,Q120&lt;INDEX(Fees!$D$5:$D$15,MATCH(O120,Fees!$A$5:$A$15,0))),Q120*INDEX(Fees!$E$5:$E$15,MATCH(O120,Fees!$A$5:$A$15,0))+INDEX(Fees!$F$5:$F$15,MATCH(O120,Fees!$A$5:$A$15,0)),Q120*INDEX(Fees!$B$5:$B$15,MATCH(O120,Fees!$A$5:$A$15,0))+INDEX(Fees!$C$5:$C$15,MATCH(O120,Fees!$A$5:$A$15,0))),""))</f>
        <v/>
      </c>
      <c r="T120" s="6" t="n"/>
      <c r="U120" s="7">
        <f>IF(AND(N120="Sold",Q120&lt;&gt;""),Q120-N(I120)-N(R120)-IF(T120&lt;&gt;"",T120,N(S120)),"")</f>
        <v/>
      </c>
      <c r="V120" s="8">
        <f>IF(AND(U120&lt;&gt;"",N(Q120)&gt;0),U120/Q120,"")</f>
        <v/>
      </c>
      <c r="W120" s="9">
        <f>IF(AND(ISNUMBER(P120),ISNUMBER(L120)),P120-L120,"")</f>
        <v/>
      </c>
      <c r="X120" s="4" t="n"/>
    </row>
    <row r="121">
      <c r="A121" s="4" t="n"/>
      <c r="B121" s="4" t="n"/>
      <c r="C121" s="4" t="n"/>
      <c r="D121" s="4" t="n"/>
      <c r="E121" s="4" t="n"/>
      <c r="F121" s="4" t="n"/>
      <c r="G121" s="4" t="n"/>
      <c r="H121" s="5" t="n"/>
      <c r="I121" s="6" t="n"/>
      <c r="J121" s="4" t="n"/>
      <c r="K121" s="4" t="n"/>
      <c r="L121" s="5" t="n"/>
      <c r="M121" s="6" t="n"/>
      <c r="N121" s="4" t="n"/>
      <c r="O121" s="4" t="n"/>
      <c r="P121" s="5" t="n"/>
      <c r="Q121" s="6" t="n"/>
      <c r="R121" s="6" t="n"/>
      <c r="S121" s="7">
        <f>IF(OR(O121="",Q121=""),"",IFERROR(IF(AND(INDEX(Fees!$D$5:$D$15,MATCH(O121,Fees!$A$5:$A$15,0))&gt;0,Q121&lt;INDEX(Fees!$D$5:$D$15,MATCH(O121,Fees!$A$5:$A$15,0))),Q121*INDEX(Fees!$E$5:$E$15,MATCH(O121,Fees!$A$5:$A$15,0))+INDEX(Fees!$F$5:$F$15,MATCH(O121,Fees!$A$5:$A$15,0)),Q121*INDEX(Fees!$B$5:$B$15,MATCH(O121,Fees!$A$5:$A$15,0))+INDEX(Fees!$C$5:$C$15,MATCH(O121,Fees!$A$5:$A$15,0))),""))</f>
        <v/>
      </c>
      <c r="T121" s="6" t="n"/>
      <c r="U121" s="7">
        <f>IF(AND(N121="Sold",Q121&lt;&gt;""),Q121-N(I121)-N(R121)-IF(T121&lt;&gt;"",T121,N(S121)),"")</f>
        <v/>
      </c>
      <c r="V121" s="8">
        <f>IF(AND(U121&lt;&gt;"",N(Q121)&gt;0),U121/Q121,"")</f>
        <v/>
      </c>
      <c r="W121" s="9">
        <f>IF(AND(ISNUMBER(P121),ISNUMBER(L121)),P121-L121,"")</f>
        <v/>
      </c>
      <c r="X121" s="4" t="n"/>
    </row>
    <row r="122">
      <c r="A122" s="4" t="n"/>
      <c r="B122" s="4" t="n"/>
      <c r="C122" s="4" t="n"/>
      <c r="D122" s="4" t="n"/>
      <c r="E122" s="4" t="n"/>
      <c r="F122" s="4" t="n"/>
      <c r="G122" s="4" t="n"/>
      <c r="H122" s="5" t="n"/>
      <c r="I122" s="6" t="n"/>
      <c r="J122" s="4" t="n"/>
      <c r="K122" s="4" t="n"/>
      <c r="L122" s="5" t="n"/>
      <c r="M122" s="6" t="n"/>
      <c r="N122" s="4" t="n"/>
      <c r="O122" s="4" t="n"/>
      <c r="P122" s="5" t="n"/>
      <c r="Q122" s="6" t="n"/>
      <c r="R122" s="6" t="n"/>
      <c r="S122" s="7">
        <f>IF(OR(O122="",Q122=""),"",IFERROR(IF(AND(INDEX(Fees!$D$5:$D$15,MATCH(O122,Fees!$A$5:$A$15,0))&gt;0,Q122&lt;INDEX(Fees!$D$5:$D$15,MATCH(O122,Fees!$A$5:$A$15,0))),Q122*INDEX(Fees!$E$5:$E$15,MATCH(O122,Fees!$A$5:$A$15,0))+INDEX(Fees!$F$5:$F$15,MATCH(O122,Fees!$A$5:$A$15,0)),Q122*INDEX(Fees!$B$5:$B$15,MATCH(O122,Fees!$A$5:$A$15,0))+INDEX(Fees!$C$5:$C$15,MATCH(O122,Fees!$A$5:$A$15,0))),""))</f>
        <v/>
      </c>
      <c r="T122" s="6" t="n"/>
      <c r="U122" s="7">
        <f>IF(AND(N122="Sold",Q122&lt;&gt;""),Q122-N(I122)-N(R122)-IF(T122&lt;&gt;"",T122,N(S122)),"")</f>
        <v/>
      </c>
      <c r="V122" s="8">
        <f>IF(AND(U122&lt;&gt;"",N(Q122)&gt;0),U122/Q122,"")</f>
        <v/>
      </c>
      <c r="W122" s="9">
        <f>IF(AND(ISNUMBER(P122),ISNUMBER(L122)),P122-L122,"")</f>
        <v/>
      </c>
      <c r="X122" s="4" t="n"/>
    </row>
    <row r="123">
      <c r="A123" s="4" t="n"/>
      <c r="B123" s="4" t="n"/>
      <c r="C123" s="4" t="n"/>
      <c r="D123" s="4" t="n"/>
      <c r="E123" s="4" t="n"/>
      <c r="F123" s="4" t="n"/>
      <c r="G123" s="4" t="n"/>
      <c r="H123" s="5" t="n"/>
      <c r="I123" s="6" t="n"/>
      <c r="J123" s="4" t="n"/>
      <c r="K123" s="4" t="n"/>
      <c r="L123" s="5" t="n"/>
      <c r="M123" s="6" t="n"/>
      <c r="N123" s="4" t="n"/>
      <c r="O123" s="4" t="n"/>
      <c r="P123" s="5" t="n"/>
      <c r="Q123" s="6" t="n"/>
      <c r="R123" s="6" t="n"/>
      <c r="S123" s="7">
        <f>IF(OR(O123="",Q123=""),"",IFERROR(IF(AND(INDEX(Fees!$D$5:$D$15,MATCH(O123,Fees!$A$5:$A$15,0))&gt;0,Q123&lt;INDEX(Fees!$D$5:$D$15,MATCH(O123,Fees!$A$5:$A$15,0))),Q123*INDEX(Fees!$E$5:$E$15,MATCH(O123,Fees!$A$5:$A$15,0))+INDEX(Fees!$F$5:$F$15,MATCH(O123,Fees!$A$5:$A$15,0)),Q123*INDEX(Fees!$B$5:$B$15,MATCH(O123,Fees!$A$5:$A$15,0))+INDEX(Fees!$C$5:$C$15,MATCH(O123,Fees!$A$5:$A$15,0))),""))</f>
        <v/>
      </c>
      <c r="T123" s="6" t="n"/>
      <c r="U123" s="7">
        <f>IF(AND(N123="Sold",Q123&lt;&gt;""),Q123-N(I123)-N(R123)-IF(T123&lt;&gt;"",T123,N(S123)),"")</f>
        <v/>
      </c>
      <c r="V123" s="8">
        <f>IF(AND(U123&lt;&gt;"",N(Q123)&gt;0),U123/Q123,"")</f>
        <v/>
      </c>
      <c r="W123" s="9">
        <f>IF(AND(ISNUMBER(P123),ISNUMBER(L123)),P123-L123,"")</f>
        <v/>
      </c>
      <c r="X123" s="4" t="n"/>
    </row>
    <row r="124">
      <c r="A124" s="4" t="n"/>
      <c r="B124" s="4" t="n"/>
      <c r="C124" s="4" t="n"/>
      <c r="D124" s="4" t="n"/>
      <c r="E124" s="4" t="n"/>
      <c r="F124" s="4" t="n"/>
      <c r="G124" s="4" t="n"/>
      <c r="H124" s="5" t="n"/>
      <c r="I124" s="6" t="n"/>
      <c r="J124" s="4" t="n"/>
      <c r="K124" s="4" t="n"/>
      <c r="L124" s="5" t="n"/>
      <c r="M124" s="6" t="n"/>
      <c r="N124" s="4" t="n"/>
      <c r="O124" s="4" t="n"/>
      <c r="P124" s="5" t="n"/>
      <c r="Q124" s="6" t="n"/>
      <c r="R124" s="6" t="n"/>
      <c r="S124" s="7">
        <f>IF(OR(O124="",Q124=""),"",IFERROR(IF(AND(INDEX(Fees!$D$5:$D$15,MATCH(O124,Fees!$A$5:$A$15,0))&gt;0,Q124&lt;INDEX(Fees!$D$5:$D$15,MATCH(O124,Fees!$A$5:$A$15,0))),Q124*INDEX(Fees!$E$5:$E$15,MATCH(O124,Fees!$A$5:$A$15,0))+INDEX(Fees!$F$5:$F$15,MATCH(O124,Fees!$A$5:$A$15,0)),Q124*INDEX(Fees!$B$5:$B$15,MATCH(O124,Fees!$A$5:$A$15,0))+INDEX(Fees!$C$5:$C$15,MATCH(O124,Fees!$A$5:$A$15,0))),""))</f>
        <v/>
      </c>
      <c r="T124" s="6" t="n"/>
      <c r="U124" s="7">
        <f>IF(AND(N124="Sold",Q124&lt;&gt;""),Q124-N(I124)-N(R124)-IF(T124&lt;&gt;"",T124,N(S124)),"")</f>
        <v/>
      </c>
      <c r="V124" s="8">
        <f>IF(AND(U124&lt;&gt;"",N(Q124)&gt;0),U124/Q124,"")</f>
        <v/>
      </c>
      <c r="W124" s="9">
        <f>IF(AND(ISNUMBER(P124),ISNUMBER(L124)),P124-L124,"")</f>
        <v/>
      </c>
      <c r="X124" s="4" t="n"/>
    </row>
    <row r="125">
      <c r="A125" s="4" t="n"/>
      <c r="B125" s="4" t="n"/>
      <c r="C125" s="4" t="n"/>
      <c r="D125" s="4" t="n"/>
      <c r="E125" s="4" t="n"/>
      <c r="F125" s="4" t="n"/>
      <c r="G125" s="4" t="n"/>
      <c r="H125" s="5" t="n"/>
      <c r="I125" s="6" t="n"/>
      <c r="J125" s="4" t="n"/>
      <c r="K125" s="4" t="n"/>
      <c r="L125" s="5" t="n"/>
      <c r="M125" s="6" t="n"/>
      <c r="N125" s="4" t="n"/>
      <c r="O125" s="4" t="n"/>
      <c r="P125" s="5" t="n"/>
      <c r="Q125" s="6" t="n"/>
      <c r="R125" s="6" t="n"/>
      <c r="S125" s="7">
        <f>IF(OR(O125="",Q125=""),"",IFERROR(IF(AND(INDEX(Fees!$D$5:$D$15,MATCH(O125,Fees!$A$5:$A$15,0))&gt;0,Q125&lt;INDEX(Fees!$D$5:$D$15,MATCH(O125,Fees!$A$5:$A$15,0))),Q125*INDEX(Fees!$E$5:$E$15,MATCH(O125,Fees!$A$5:$A$15,0))+INDEX(Fees!$F$5:$F$15,MATCH(O125,Fees!$A$5:$A$15,0)),Q125*INDEX(Fees!$B$5:$B$15,MATCH(O125,Fees!$A$5:$A$15,0))+INDEX(Fees!$C$5:$C$15,MATCH(O125,Fees!$A$5:$A$15,0))),""))</f>
        <v/>
      </c>
      <c r="T125" s="6" t="n"/>
      <c r="U125" s="7">
        <f>IF(AND(N125="Sold",Q125&lt;&gt;""),Q125-N(I125)-N(R125)-IF(T125&lt;&gt;"",T125,N(S125)),"")</f>
        <v/>
      </c>
      <c r="V125" s="8">
        <f>IF(AND(U125&lt;&gt;"",N(Q125)&gt;0),U125/Q125,"")</f>
        <v/>
      </c>
      <c r="W125" s="9">
        <f>IF(AND(ISNUMBER(P125),ISNUMBER(L125)),P125-L125,"")</f>
        <v/>
      </c>
      <c r="X125" s="4" t="n"/>
    </row>
    <row r="126">
      <c r="A126" s="4" t="n"/>
      <c r="B126" s="4" t="n"/>
      <c r="C126" s="4" t="n"/>
      <c r="D126" s="4" t="n"/>
      <c r="E126" s="4" t="n"/>
      <c r="F126" s="4" t="n"/>
      <c r="G126" s="4" t="n"/>
      <c r="H126" s="5" t="n"/>
      <c r="I126" s="6" t="n"/>
      <c r="J126" s="4" t="n"/>
      <c r="K126" s="4" t="n"/>
      <c r="L126" s="5" t="n"/>
      <c r="M126" s="6" t="n"/>
      <c r="N126" s="4" t="n"/>
      <c r="O126" s="4" t="n"/>
      <c r="P126" s="5" t="n"/>
      <c r="Q126" s="6" t="n"/>
      <c r="R126" s="6" t="n"/>
      <c r="S126" s="7">
        <f>IF(OR(O126="",Q126=""),"",IFERROR(IF(AND(INDEX(Fees!$D$5:$D$15,MATCH(O126,Fees!$A$5:$A$15,0))&gt;0,Q126&lt;INDEX(Fees!$D$5:$D$15,MATCH(O126,Fees!$A$5:$A$15,0))),Q126*INDEX(Fees!$E$5:$E$15,MATCH(O126,Fees!$A$5:$A$15,0))+INDEX(Fees!$F$5:$F$15,MATCH(O126,Fees!$A$5:$A$15,0)),Q126*INDEX(Fees!$B$5:$B$15,MATCH(O126,Fees!$A$5:$A$15,0))+INDEX(Fees!$C$5:$C$15,MATCH(O126,Fees!$A$5:$A$15,0))),""))</f>
        <v/>
      </c>
      <c r="T126" s="6" t="n"/>
      <c r="U126" s="7">
        <f>IF(AND(N126="Sold",Q126&lt;&gt;""),Q126-N(I126)-N(R126)-IF(T126&lt;&gt;"",T126,N(S126)),"")</f>
        <v/>
      </c>
      <c r="V126" s="8">
        <f>IF(AND(U126&lt;&gt;"",N(Q126)&gt;0),U126/Q126,"")</f>
        <v/>
      </c>
      <c r="W126" s="9">
        <f>IF(AND(ISNUMBER(P126),ISNUMBER(L126)),P126-L126,"")</f>
        <v/>
      </c>
      <c r="X126" s="4" t="n"/>
    </row>
    <row r="127">
      <c r="A127" s="4" t="n"/>
      <c r="B127" s="4" t="n"/>
      <c r="C127" s="4" t="n"/>
      <c r="D127" s="4" t="n"/>
      <c r="E127" s="4" t="n"/>
      <c r="F127" s="4" t="n"/>
      <c r="G127" s="4" t="n"/>
      <c r="H127" s="5" t="n"/>
      <c r="I127" s="6" t="n"/>
      <c r="J127" s="4" t="n"/>
      <c r="K127" s="4" t="n"/>
      <c r="L127" s="5" t="n"/>
      <c r="M127" s="6" t="n"/>
      <c r="N127" s="4" t="n"/>
      <c r="O127" s="4" t="n"/>
      <c r="P127" s="5" t="n"/>
      <c r="Q127" s="6" t="n"/>
      <c r="R127" s="6" t="n"/>
      <c r="S127" s="7">
        <f>IF(OR(O127="",Q127=""),"",IFERROR(IF(AND(INDEX(Fees!$D$5:$D$15,MATCH(O127,Fees!$A$5:$A$15,0))&gt;0,Q127&lt;INDEX(Fees!$D$5:$D$15,MATCH(O127,Fees!$A$5:$A$15,0))),Q127*INDEX(Fees!$E$5:$E$15,MATCH(O127,Fees!$A$5:$A$15,0))+INDEX(Fees!$F$5:$F$15,MATCH(O127,Fees!$A$5:$A$15,0)),Q127*INDEX(Fees!$B$5:$B$15,MATCH(O127,Fees!$A$5:$A$15,0))+INDEX(Fees!$C$5:$C$15,MATCH(O127,Fees!$A$5:$A$15,0))),""))</f>
        <v/>
      </c>
      <c r="T127" s="6" t="n"/>
      <c r="U127" s="7">
        <f>IF(AND(N127="Sold",Q127&lt;&gt;""),Q127-N(I127)-N(R127)-IF(T127&lt;&gt;"",T127,N(S127)),"")</f>
        <v/>
      </c>
      <c r="V127" s="8">
        <f>IF(AND(U127&lt;&gt;"",N(Q127)&gt;0),U127/Q127,"")</f>
        <v/>
      </c>
      <c r="W127" s="9">
        <f>IF(AND(ISNUMBER(P127),ISNUMBER(L127)),P127-L127,"")</f>
        <v/>
      </c>
      <c r="X127" s="4" t="n"/>
    </row>
    <row r="128">
      <c r="A128" s="4" t="n"/>
      <c r="B128" s="4" t="n"/>
      <c r="C128" s="4" t="n"/>
      <c r="D128" s="4" t="n"/>
      <c r="E128" s="4" t="n"/>
      <c r="F128" s="4" t="n"/>
      <c r="G128" s="4" t="n"/>
      <c r="H128" s="5" t="n"/>
      <c r="I128" s="6" t="n"/>
      <c r="J128" s="4" t="n"/>
      <c r="K128" s="4" t="n"/>
      <c r="L128" s="5" t="n"/>
      <c r="M128" s="6" t="n"/>
      <c r="N128" s="4" t="n"/>
      <c r="O128" s="4" t="n"/>
      <c r="P128" s="5" t="n"/>
      <c r="Q128" s="6" t="n"/>
      <c r="R128" s="6" t="n"/>
      <c r="S128" s="7">
        <f>IF(OR(O128="",Q128=""),"",IFERROR(IF(AND(INDEX(Fees!$D$5:$D$15,MATCH(O128,Fees!$A$5:$A$15,0))&gt;0,Q128&lt;INDEX(Fees!$D$5:$D$15,MATCH(O128,Fees!$A$5:$A$15,0))),Q128*INDEX(Fees!$E$5:$E$15,MATCH(O128,Fees!$A$5:$A$15,0))+INDEX(Fees!$F$5:$F$15,MATCH(O128,Fees!$A$5:$A$15,0)),Q128*INDEX(Fees!$B$5:$B$15,MATCH(O128,Fees!$A$5:$A$15,0))+INDEX(Fees!$C$5:$C$15,MATCH(O128,Fees!$A$5:$A$15,0))),""))</f>
        <v/>
      </c>
      <c r="T128" s="6" t="n"/>
      <c r="U128" s="7">
        <f>IF(AND(N128="Sold",Q128&lt;&gt;""),Q128-N(I128)-N(R128)-IF(T128&lt;&gt;"",T128,N(S128)),"")</f>
        <v/>
      </c>
      <c r="V128" s="8">
        <f>IF(AND(U128&lt;&gt;"",N(Q128)&gt;0),U128/Q128,"")</f>
        <v/>
      </c>
      <c r="W128" s="9">
        <f>IF(AND(ISNUMBER(P128),ISNUMBER(L128)),P128-L128,"")</f>
        <v/>
      </c>
      <c r="X128" s="4" t="n"/>
    </row>
    <row r="129">
      <c r="A129" s="4" t="n"/>
      <c r="B129" s="4" t="n"/>
      <c r="C129" s="4" t="n"/>
      <c r="D129" s="4" t="n"/>
      <c r="E129" s="4" t="n"/>
      <c r="F129" s="4" t="n"/>
      <c r="G129" s="4" t="n"/>
      <c r="H129" s="5" t="n"/>
      <c r="I129" s="6" t="n"/>
      <c r="J129" s="4" t="n"/>
      <c r="K129" s="4" t="n"/>
      <c r="L129" s="5" t="n"/>
      <c r="M129" s="6" t="n"/>
      <c r="N129" s="4" t="n"/>
      <c r="O129" s="4" t="n"/>
      <c r="P129" s="5" t="n"/>
      <c r="Q129" s="6" t="n"/>
      <c r="R129" s="6" t="n"/>
      <c r="S129" s="7">
        <f>IF(OR(O129="",Q129=""),"",IFERROR(IF(AND(INDEX(Fees!$D$5:$D$15,MATCH(O129,Fees!$A$5:$A$15,0))&gt;0,Q129&lt;INDEX(Fees!$D$5:$D$15,MATCH(O129,Fees!$A$5:$A$15,0))),Q129*INDEX(Fees!$E$5:$E$15,MATCH(O129,Fees!$A$5:$A$15,0))+INDEX(Fees!$F$5:$F$15,MATCH(O129,Fees!$A$5:$A$15,0)),Q129*INDEX(Fees!$B$5:$B$15,MATCH(O129,Fees!$A$5:$A$15,0))+INDEX(Fees!$C$5:$C$15,MATCH(O129,Fees!$A$5:$A$15,0))),""))</f>
        <v/>
      </c>
      <c r="T129" s="6" t="n"/>
      <c r="U129" s="7">
        <f>IF(AND(N129="Sold",Q129&lt;&gt;""),Q129-N(I129)-N(R129)-IF(T129&lt;&gt;"",T129,N(S129)),"")</f>
        <v/>
      </c>
      <c r="V129" s="8">
        <f>IF(AND(U129&lt;&gt;"",N(Q129)&gt;0),U129/Q129,"")</f>
        <v/>
      </c>
      <c r="W129" s="9">
        <f>IF(AND(ISNUMBER(P129),ISNUMBER(L129)),P129-L129,"")</f>
        <v/>
      </c>
      <c r="X129" s="4" t="n"/>
    </row>
    <row r="130">
      <c r="A130" s="4" t="n"/>
      <c r="B130" s="4" t="n"/>
      <c r="C130" s="4" t="n"/>
      <c r="D130" s="4" t="n"/>
      <c r="E130" s="4" t="n"/>
      <c r="F130" s="4" t="n"/>
      <c r="G130" s="4" t="n"/>
      <c r="H130" s="5" t="n"/>
      <c r="I130" s="6" t="n"/>
      <c r="J130" s="4" t="n"/>
      <c r="K130" s="4" t="n"/>
      <c r="L130" s="5" t="n"/>
      <c r="M130" s="6" t="n"/>
      <c r="N130" s="4" t="n"/>
      <c r="O130" s="4" t="n"/>
      <c r="P130" s="5" t="n"/>
      <c r="Q130" s="6" t="n"/>
      <c r="R130" s="6" t="n"/>
      <c r="S130" s="7">
        <f>IF(OR(O130="",Q130=""),"",IFERROR(IF(AND(INDEX(Fees!$D$5:$D$15,MATCH(O130,Fees!$A$5:$A$15,0))&gt;0,Q130&lt;INDEX(Fees!$D$5:$D$15,MATCH(O130,Fees!$A$5:$A$15,0))),Q130*INDEX(Fees!$E$5:$E$15,MATCH(O130,Fees!$A$5:$A$15,0))+INDEX(Fees!$F$5:$F$15,MATCH(O130,Fees!$A$5:$A$15,0)),Q130*INDEX(Fees!$B$5:$B$15,MATCH(O130,Fees!$A$5:$A$15,0))+INDEX(Fees!$C$5:$C$15,MATCH(O130,Fees!$A$5:$A$15,0))),""))</f>
        <v/>
      </c>
      <c r="T130" s="6" t="n"/>
      <c r="U130" s="7">
        <f>IF(AND(N130="Sold",Q130&lt;&gt;""),Q130-N(I130)-N(R130)-IF(T130&lt;&gt;"",T130,N(S130)),"")</f>
        <v/>
      </c>
      <c r="V130" s="8">
        <f>IF(AND(U130&lt;&gt;"",N(Q130)&gt;0),U130/Q130,"")</f>
        <v/>
      </c>
      <c r="W130" s="9">
        <f>IF(AND(ISNUMBER(P130),ISNUMBER(L130)),P130-L130,"")</f>
        <v/>
      </c>
      <c r="X130" s="4" t="n"/>
    </row>
    <row r="131">
      <c r="A131" s="4" t="n"/>
      <c r="B131" s="4" t="n"/>
      <c r="C131" s="4" t="n"/>
      <c r="D131" s="4" t="n"/>
      <c r="E131" s="4" t="n"/>
      <c r="F131" s="4" t="n"/>
      <c r="G131" s="4" t="n"/>
      <c r="H131" s="5" t="n"/>
      <c r="I131" s="6" t="n"/>
      <c r="J131" s="4" t="n"/>
      <c r="K131" s="4" t="n"/>
      <c r="L131" s="5" t="n"/>
      <c r="M131" s="6" t="n"/>
      <c r="N131" s="4" t="n"/>
      <c r="O131" s="4" t="n"/>
      <c r="P131" s="5" t="n"/>
      <c r="Q131" s="6" t="n"/>
      <c r="R131" s="6" t="n"/>
      <c r="S131" s="7">
        <f>IF(OR(O131="",Q131=""),"",IFERROR(IF(AND(INDEX(Fees!$D$5:$D$15,MATCH(O131,Fees!$A$5:$A$15,0))&gt;0,Q131&lt;INDEX(Fees!$D$5:$D$15,MATCH(O131,Fees!$A$5:$A$15,0))),Q131*INDEX(Fees!$E$5:$E$15,MATCH(O131,Fees!$A$5:$A$15,0))+INDEX(Fees!$F$5:$F$15,MATCH(O131,Fees!$A$5:$A$15,0)),Q131*INDEX(Fees!$B$5:$B$15,MATCH(O131,Fees!$A$5:$A$15,0))+INDEX(Fees!$C$5:$C$15,MATCH(O131,Fees!$A$5:$A$15,0))),""))</f>
        <v/>
      </c>
      <c r="T131" s="6" t="n"/>
      <c r="U131" s="7">
        <f>IF(AND(N131="Sold",Q131&lt;&gt;""),Q131-N(I131)-N(R131)-IF(T131&lt;&gt;"",T131,N(S131)),"")</f>
        <v/>
      </c>
      <c r="V131" s="8">
        <f>IF(AND(U131&lt;&gt;"",N(Q131)&gt;0),U131/Q131,"")</f>
        <v/>
      </c>
      <c r="W131" s="9">
        <f>IF(AND(ISNUMBER(P131),ISNUMBER(L131)),P131-L131,"")</f>
        <v/>
      </c>
      <c r="X131" s="4" t="n"/>
    </row>
    <row r="132">
      <c r="A132" s="4" t="n"/>
      <c r="B132" s="4" t="n"/>
      <c r="C132" s="4" t="n"/>
      <c r="D132" s="4" t="n"/>
      <c r="E132" s="4" t="n"/>
      <c r="F132" s="4" t="n"/>
      <c r="G132" s="4" t="n"/>
      <c r="H132" s="5" t="n"/>
      <c r="I132" s="6" t="n"/>
      <c r="J132" s="4" t="n"/>
      <c r="K132" s="4" t="n"/>
      <c r="L132" s="5" t="n"/>
      <c r="M132" s="6" t="n"/>
      <c r="N132" s="4" t="n"/>
      <c r="O132" s="4" t="n"/>
      <c r="P132" s="5" t="n"/>
      <c r="Q132" s="6" t="n"/>
      <c r="R132" s="6" t="n"/>
      <c r="S132" s="7">
        <f>IF(OR(O132="",Q132=""),"",IFERROR(IF(AND(INDEX(Fees!$D$5:$D$15,MATCH(O132,Fees!$A$5:$A$15,0))&gt;0,Q132&lt;INDEX(Fees!$D$5:$D$15,MATCH(O132,Fees!$A$5:$A$15,0))),Q132*INDEX(Fees!$E$5:$E$15,MATCH(O132,Fees!$A$5:$A$15,0))+INDEX(Fees!$F$5:$F$15,MATCH(O132,Fees!$A$5:$A$15,0)),Q132*INDEX(Fees!$B$5:$B$15,MATCH(O132,Fees!$A$5:$A$15,0))+INDEX(Fees!$C$5:$C$15,MATCH(O132,Fees!$A$5:$A$15,0))),""))</f>
        <v/>
      </c>
      <c r="T132" s="6" t="n"/>
      <c r="U132" s="7">
        <f>IF(AND(N132="Sold",Q132&lt;&gt;""),Q132-N(I132)-N(R132)-IF(T132&lt;&gt;"",T132,N(S132)),"")</f>
        <v/>
      </c>
      <c r="V132" s="8">
        <f>IF(AND(U132&lt;&gt;"",N(Q132)&gt;0),U132/Q132,"")</f>
        <v/>
      </c>
      <c r="W132" s="9">
        <f>IF(AND(ISNUMBER(P132),ISNUMBER(L132)),P132-L132,"")</f>
        <v/>
      </c>
      <c r="X132" s="4" t="n"/>
    </row>
    <row r="133">
      <c r="A133" s="4" t="n"/>
      <c r="B133" s="4" t="n"/>
      <c r="C133" s="4" t="n"/>
      <c r="D133" s="4" t="n"/>
      <c r="E133" s="4" t="n"/>
      <c r="F133" s="4" t="n"/>
      <c r="G133" s="4" t="n"/>
      <c r="H133" s="5" t="n"/>
      <c r="I133" s="6" t="n"/>
      <c r="J133" s="4" t="n"/>
      <c r="K133" s="4" t="n"/>
      <c r="L133" s="5" t="n"/>
      <c r="M133" s="6" t="n"/>
      <c r="N133" s="4" t="n"/>
      <c r="O133" s="4" t="n"/>
      <c r="P133" s="5" t="n"/>
      <c r="Q133" s="6" t="n"/>
      <c r="R133" s="6" t="n"/>
      <c r="S133" s="7">
        <f>IF(OR(O133="",Q133=""),"",IFERROR(IF(AND(INDEX(Fees!$D$5:$D$15,MATCH(O133,Fees!$A$5:$A$15,0))&gt;0,Q133&lt;INDEX(Fees!$D$5:$D$15,MATCH(O133,Fees!$A$5:$A$15,0))),Q133*INDEX(Fees!$E$5:$E$15,MATCH(O133,Fees!$A$5:$A$15,0))+INDEX(Fees!$F$5:$F$15,MATCH(O133,Fees!$A$5:$A$15,0)),Q133*INDEX(Fees!$B$5:$B$15,MATCH(O133,Fees!$A$5:$A$15,0))+INDEX(Fees!$C$5:$C$15,MATCH(O133,Fees!$A$5:$A$15,0))),""))</f>
        <v/>
      </c>
      <c r="T133" s="6" t="n"/>
      <c r="U133" s="7">
        <f>IF(AND(N133="Sold",Q133&lt;&gt;""),Q133-N(I133)-N(R133)-IF(T133&lt;&gt;"",T133,N(S133)),"")</f>
        <v/>
      </c>
      <c r="V133" s="8">
        <f>IF(AND(U133&lt;&gt;"",N(Q133)&gt;0),U133/Q133,"")</f>
        <v/>
      </c>
      <c r="W133" s="9">
        <f>IF(AND(ISNUMBER(P133),ISNUMBER(L133)),P133-L133,"")</f>
        <v/>
      </c>
      <c r="X133" s="4" t="n"/>
    </row>
    <row r="134">
      <c r="A134" s="4" t="n"/>
      <c r="B134" s="4" t="n"/>
      <c r="C134" s="4" t="n"/>
      <c r="D134" s="4" t="n"/>
      <c r="E134" s="4" t="n"/>
      <c r="F134" s="4" t="n"/>
      <c r="G134" s="4" t="n"/>
      <c r="H134" s="5" t="n"/>
      <c r="I134" s="6" t="n"/>
      <c r="J134" s="4" t="n"/>
      <c r="K134" s="4" t="n"/>
      <c r="L134" s="5" t="n"/>
      <c r="M134" s="6" t="n"/>
      <c r="N134" s="4" t="n"/>
      <c r="O134" s="4" t="n"/>
      <c r="P134" s="5" t="n"/>
      <c r="Q134" s="6" t="n"/>
      <c r="R134" s="6" t="n"/>
      <c r="S134" s="7">
        <f>IF(OR(O134="",Q134=""),"",IFERROR(IF(AND(INDEX(Fees!$D$5:$D$15,MATCH(O134,Fees!$A$5:$A$15,0))&gt;0,Q134&lt;INDEX(Fees!$D$5:$D$15,MATCH(O134,Fees!$A$5:$A$15,0))),Q134*INDEX(Fees!$E$5:$E$15,MATCH(O134,Fees!$A$5:$A$15,0))+INDEX(Fees!$F$5:$F$15,MATCH(O134,Fees!$A$5:$A$15,0)),Q134*INDEX(Fees!$B$5:$B$15,MATCH(O134,Fees!$A$5:$A$15,0))+INDEX(Fees!$C$5:$C$15,MATCH(O134,Fees!$A$5:$A$15,0))),""))</f>
        <v/>
      </c>
      <c r="T134" s="6" t="n"/>
      <c r="U134" s="7">
        <f>IF(AND(N134="Sold",Q134&lt;&gt;""),Q134-N(I134)-N(R134)-IF(T134&lt;&gt;"",T134,N(S134)),"")</f>
        <v/>
      </c>
      <c r="V134" s="8">
        <f>IF(AND(U134&lt;&gt;"",N(Q134)&gt;0),U134/Q134,"")</f>
        <v/>
      </c>
      <c r="W134" s="9">
        <f>IF(AND(ISNUMBER(P134),ISNUMBER(L134)),P134-L134,"")</f>
        <v/>
      </c>
      <c r="X134" s="4" t="n"/>
    </row>
    <row r="135">
      <c r="A135" s="4" t="n"/>
      <c r="B135" s="4" t="n"/>
      <c r="C135" s="4" t="n"/>
      <c r="D135" s="4" t="n"/>
      <c r="E135" s="4" t="n"/>
      <c r="F135" s="4" t="n"/>
      <c r="G135" s="4" t="n"/>
      <c r="H135" s="5" t="n"/>
      <c r="I135" s="6" t="n"/>
      <c r="J135" s="4" t="n"/>
      <c r="K135" s="4" t="n"/>
      <c r="L135" s="5" t="n"/>
      <c r="M135" s="6" t="n"/>
      <c r="N135" s="4" t="n"/>
      <c r="O135" s="4" t="n"/>
      <c r="P135" s="5" t="n"/>
      <c r="Q135" s="6" t="n"/>
      <c r="R135" s="6" t="n"/>
      <c r="S135" s="7">
        <f>IF(OR(O135="",Q135=""),"",IFERROR(IF(AND(INDEX(Fees!$D$5:$D$15,MATCH(O135,Fees!$A$5:$A$15,0))&gt;0,Q135&lt;INDEX(Fees!$D$5:$D$15,MATCH(O135,Fees!$A$5:$A$15,0))),Q135*INDEX(Fees!$E$5:$E$15,MATCH(O135,Fees!$A$5:$A$15,0))+INDEX(Fees!$F$5:$F$15,MATCH(O135,Fees!$A$5:$A$15,0)),Q135*INDEX(Fees!$B$5:$B$15,MATCH(O135,Fees!$A$5:$A$15,0))+INDEX(Fees!$C$5:$C$15,MATCH(O135,Fees!$A$5:$A$15,0))),""))</f>
        <v/>
      </c>
      <c r="T135" s="6" t="n"/>
      <c r="U135" s="7">
        <f>IF(AND(N135="Sold",Q135&lt;&gt;""),Q135-N(I135)-N(R135)-IF(T135&lt;&gt;"",T135,N(S135)),"")</f>
        <v/>
      </c>
      <c r="V135" s="8">
        <f>IF(AND(U135&lt;&gt;"",N(Q135)&gt;0),U135/Q135,"")</f>
        <v/>
      </c>
      <c r="W135" s="9">
        <f>IF(AND(ISNUMBER(P135),ISNUMBER(L135)),P135-L135,"")</f>
        <v/>
      </c>
      <c r="X135" s="4" t="n"/>
    </row>
    <row r="136">
      <c r="A136" s="4" t="n"/>
      <c r="B136" s="4" t="n"/>
      <c r="C136" s="4" t="n"/>
      <c r="D136" s="4" t="n"/>
      <c r="E136" s="4" t="n"/>
      <c r="F136" s="4" t="n"/>
      <c r="G136" s="4" t="n"/>
      <c r="H136" s="5" t="n"/>
      <c r="I136" s="6" t="n"/>
      <c r="J136" s="4" t="n"/>
      <c r="K136" s="4" t="n"/>
      <c r="L136" s="5" t="n"/>
      <c r="M136" s="6" t="n"/>
      <c r="N136" s="4" t="n"/>
      <c r="O136" s="4" t="n"/>
      <c r="P136" s="5" t="n"/>
      <c r="Q136" s="6" t="n"/>
      <c r="R136" s="6" t="n"/>
      <c r="S136" s="7">
        <f>IF(OR(O136="",Q136=""),"",IFERROR(IF(AND(INDEX(Fees!$D$5:$D$15,MATCH(O136,Fees!$A$5:$A$15,0))&gt;0,Q136&lt;INDEX(Fees!$D$5:$D$15,MATCH(O136,Fees!$A$5:$A$15,0))),Q136*INDEX(Fees!$E$5:$E$15,MATCH(O136,Fees!$A$5:$A$15,0))+INDEX(Fees!$F$5:$F$15,MATCH(O136,Fees!$A$5:$A$15,0)),Q136*INDEX(Fees!$B$5:$B$15,MATCH(O136,Fees!$A$5:$A$15,0))+INDEX(Fees!$C$5:$C$15,MATCH(O136,Fees!$A$5:$A$15,0))),""))</f>
        <v/>
      </c>
      <c r="T136" s="6" t="n"/>
      <c r="U136" s="7">
        <f>IF(AND(N136="Sold",Q136&lt;&gt;""),Q136-N(I136)-N(R136)-IF(T136&lt;&gt;"",T136,N(S136)),"")</f>
        <v/>
      </c>
      <c r="V136" s="8">
        <f>IF(AND(U136&lt;&gt;"",N(Q136)&gt;0),U136/Q136,"")</f>
        <v/>
      </c>
      <c r="W136" s="9">
        <f>IF(AND(ISNUMBER(P136),ISNUMBER(L136)),P136-L136,"")</f>
        <v/>
      </c>
      <c r="X136" s="4" t="n"/>
    </row>
    <row r="137">
      <c r="A137" s="4" t="n"/>
      <c r="B137" s="4" t="n"/>
      <c r="C137" s="4" t="n"/>
      <c r="D137" s="4" t="n"/>
      <c r="E137" s="4" t="n"/>
      <c r="F137" s="4" t="n"/>
      <c r="G137" s="4" t="n"/>
      <c r="H137" s="5" t="n"/>
      <c r="I137" s="6" t="n"/>
      <c r="J137" s="4" t="n"/>
      <c r="K137" s="4" t="n"/>
      <c r="L137" s="5" t="n"/>
      <c r="M137" s="6" t="n"/>
      <c r="N137" s="4" t="n"/>
      <c r="O137" s="4" t="n"/>
      <c r="P137" s="5" t="n"/>
      <c r="Q137" s="6" t="n"/>
      <c r="R137" s="6" t="n"/>
      <c r="S137" s="7">
        <f>IF(OR(O137="",Q137=""),"",IFERROR(IF(AND(INDEX(Fees!$D$5:$D$15,MATCH(O137,Fees!$A$5:$A$15,0))&gt;0,Q137&lt;INDEX(Fees!$D$5:$D$15,MATCH(O137,Fees!$A$5:$A$15,0))),Q137*INDEX(Fees!$E$5:$E$15,MATCH(O137,Fees!$A$5:$A$15,0))+INDEX(Fees!$F$5:$F$15,MATCH(O137,Fees!$A$5:$A$15,0)),Q137*INDEX(Fees!$B$5:$B$15,MATCH(O137,Fees!$A$5:$A$15,0))+INDEX(Fees!$C$5:$C$15,MATCH(O137,Fees!$A$5:$A$15,0))),""))</f>
        <v/>
      </c>
      <c r="T137" s="6" t="n"/>
      <c r="U137" s="7">
        <f>IF(AND(N137="Sold",Q137&lt;&gt;""),Q137-N(I137)-N(R137)-IF(T137&lt;&gt;"",T137,N(S137)),"")</f>
        <v/>
      </c>
      <c r="V137" s="8">
        <f>IF(AND(U137&lt;&gt;"",N(Q137)&gt;0),U137/Q137,"")</f>
        <v/>
      </c>
      <c r="W137" s="9">
        <f>IF(AND(ISNUMBER(P137),ISNUMBER(L137)),P137-L137,"")</f>
        <v/>
      </c>
      <c r="X137" s="4" t="n"/>
    </row>
    <row r="138">
      <c r="A138" s="4" t="n"/>
      <c r="B138" s="4" t="n"/>
      <c r="C138" s="4" t="n"/>
      <c r="D138" s="4" t="n"/>
      <c r="E138" s="4" t="n"/>
      <c r="F138" s="4" t="n"/>
      <c r="G138" s="4" t="n"/>
      <c r="H138" s="5" t="n"/>
      <c r="I138" s="6" t="n"/>
      <c r="J138" s="4" t="n"/>
      <c r="K138" s="4" t="n"/>
      <c r="L138" s="5" t="n"/>
      <c r="M138" s="6" t="n"/>
      <c r="N138" s="4" t="n"/>
      <c r="O138" s="4" t="n"/>
      <c r="P138" s="5" t="n"/>
      <c r="Q138" s="6" t="n"/>
      <c r="R138" s="6" t="n"/>
      <c r="S138" s="7">
        <f>IF(OR(O138="",Q138=""),"",IFERROR(IF(AND(INDEX(Fees!$D$5:$D$15,MATCH(O138,Fees!$A$5:$A$15,0))&gt;0,Q138&lt;INDEX(Fees!$D$5:$D$15,MATCH(O138,Fees!$A$5:$A$15,0))),Q138*INDEX(Fees!$E$5:$E$15,MATCH(O138,Fees!$A$5:$A$15,0))+INDEX(Fees!$F$5:$F$15,MATCH(O138,Fees!$A$5:$A$15,0)),Q138*INDEX(Fees!$B$5:$B$15,MATCH(O138,Fees!$A$5:$A$15,0))+INDEX(Fees!$C$5:$C$15,MATCH(O138,Fees!$A$5:$A$15,0))),""))</f>
        <v/>
      </c>
      <c r="T138" s="6" t="n"/>
      <c r="U138" s="7">
        <f>IF(AND(N138="Sold",Q138&lt;&gt;""),Q138-N(I138)-N(R138)-IF(T138&lt;&gt;"",T138,N(S138)),"")</f>
        <v/>
      </c>
      <c r="V138" s="8">
        <f>IF(AND(U138&lt;&gt;"",N(Q138)&gt;0),U138/Q138,"")</f>
        <v/>
      </c>
      <c r="W138" s="9">
        <f>IF(AND(ISNUMBER(P138),ISNUMBER(L138)),P138-L138,"")</f>
        <v/>
      </c>
      <c r="X138" s="4" t="n"/>
    </row>
    <row r="139">
      <c r="A139" s="4" t="n"/>
      <c r="B139" s="4" t="n"/>
      <c r="C139" s="4" t="n"/>
      <c r="D139" s="4" t="n"/>
      <c r="E139" s="4" t="n"/>
      <c r="F139" s="4" t="n"/>
      <c r="G139" s="4" t="n"/>
      <c r="H139" s="5" t="n"/>
      <c r="I139" s="6" t="n"/>
      <c r="J139" s="4" t="n"/>
      <c r="K139" s="4" t="n"/>
      <c r="L139" s="5" t="n"/>
      <c r="M139" s="6" t="n"/>
      <c r="N139" s="4" t="n"/>
      <c r="O139" s="4" t="n"/>
      <c r="P139" s="5" t="n"/>
      <c r="Q139" s="6" t="n"/>
      <c r="R139" s="6" t="n"/>
      <c r="S139" s="7">
        <f>IF(OR(O139="",Q139=""),"",IFERROR(IF(AND(INDEX(Fees!$D$5:$D$15,MATCH(O139,Fees!$A$5:$A$15,0))&gt;0,Q139&lt;INDEX(Fees!$D$5:$D$15,MATCH(O139,Fees!$A$5:$A$15,0))),Q139*INDEX(Fees!$E$5:$E$15,MATCH(O139,Fees!$A$5:$A$15,0))+INDEX(Fees!$F$5:$F$15,MATCH(O139,Fees!$A$5:$A$15,0)),Q139*INDEX(Fees!$B$5:$B$15,MATCH(O139,Fees!$A$5:$A$15,0))+INDEX(Fees!$C$5:$C$15,MATCH(O139,Fees!$A$5:$A$15,0))),""))</f>
        <v/>
      </c>
      <c r="T139" s="6" t="n"/>
      <c r="U139" s="7">
        <f>IF(AND(N139="Sold",Q139&lt;&gt;""),Q139-N(I139)-N(R139)-IF(T139&lt;&gt;"",T139,N(S139)),"")</f>
        <v/>
      </c>
      <c r="V139" s="8">
        <f>IF(AND(U139&lt;&gt;"",N(Q139)&gt;0),U139/Q139,"")</f>
        <v/>
      </c>
      <c r="W139" s="9">
        <f>IF(AND(ISNUMBER(P139),ISNUMBER(L139)),P139-L139,"")</f>
        <v/>
      </c>
      <c r="X139" s="4" t="n"/>
    </row>
    <row r="140">
      <c r="A140" s="4" t="n"/>
      <c r="B140" s="4" t="n"/>
      <c r="C140" s="4" t="n"/>
      <c r="D140" s="4" t="n"/>
      <c r="E140" s="4" t="n"/>
      <c r="F140" s="4" t="n"/>
      <c r="G140" s="4" t="n"/>
      <c r="H140" s="5" t="n"/>
      <c r="I140" s="6" t="n"/>
      <c r="J140" s="4" t="n"/>
      <c r="K140" s="4" t="n"/>
      <c r="L140" s="5" t="n"/>
      <c r="M140" s="6" t="n"/>
      <c r="N140" s="4" t="n"/>
      <c r="O140" s="4" t="n"/>
      <c r="P140" s="5" t="n"/>
      <c r="Q140" s="6" t="n"/>
      <c r="R140" s="6" t="n"/>
      <c r="S140" s="7">
        <f>IF(OR(O140="",Q140=""),"",IFERROR(IF(AND(INDEX(Fees!$D$5:$D$15,MATCH(O140,Fees!$A$5:$A$15,0))&gt;0,Q140&lt;INDEX(Fees!$D$5:$D$15,MATCH(O140,Fees!$A$5:$A$15,0))),Q140*INDEX(Fees!$E$5:$E$15,MATCH(O140,Fees!$A$5:$A$15,0))+INDEX(Fees!$F$5:$F$15,MATCH(O140,Fees!$A$5:$A$15,0)),Q140*INDEX(Fees!$B$5:$B$15,MATCH(O140,Fees!$A$5:$A$15,0))+INDEX(Fees!$C$5:$C$15,MATCH(O140,Fees!$A$5:$A$15,0))),""))</f>
        <v/>
      </c>
      <c r="T140" s="6" t="n"/>
      <c r="U140" s="7">
        <f>IF(AND(N140="Sold",Q140&lt;&gt;""),Q140-N(I140)-N(R140)-IF(T140&lt;&gt;"",T140,N(S140)),"")</f>
        <v/>
      </c>
      <c r="V140" s="8">
        <f>IF(AND(U140&lt;&gt;"",N(Q140)&gt;0),U140/Q140,"")</f>
        <v/>
      </c>
      <c r="W140" s="9">
        <f>IF(AND(ISNUMBER(P140),ISNUMBER(L140)),P140-L140,"")</f>
        <v/>
      </c>
      <c r="X140" s="4" t="n"/>
    </row>
    <row r="141">
      <c r="A141" s="4" t="n"/>
      <c r="B141" s="4" t="n"/>
      <c r="C141" s="4" t="n"/>
      <c r="D141" s="4" t="n"/>
      <c r="E141" s="4" t="n"/>
      <c r="F141" s="4" t="n"/>
      <c r="G141" s="4" t="n"/>
      <c r="H141" s="5" t="n"/>
      <c r="I141" s="6" t="n"/>
      <c r="J141" s="4" t="n"/>
      <c r="K141" s="4" t="n"/>
      <c r="L141" s="5" t="n"/>
      <c r="M141" s="6" t="n"/>
      <c r="N141" s="4" t="n"/>
      <c r="O141" s="4" t="n"/>
      <c r="P141" s="5" t="n"/>
      <c r="Q141" s="6" t="n"/>
      <c r="R141" s="6" t="n"/>
      <c r="S141" s="7">
        <f>IF(OR(O141="",Q141=""),"",IFERROR(IF(AND(INDEX(Fees!$D$5:$D$15,MATCH(O141,Fees!$A$5:$A$15,0))&gt;0,Q141&lt;INDEX(Fees!$D$5:$D$15,MATCH(O141,Fees!$A$5:$A$15,0))),Q141*INDEX(Fees!$E$5:$E$15,MATCH(O141,Fees!$A$5:$A$15,0))+INDEX(Fees!$F$5:$F$15,MATCH(O141,Fees!$A$5:$A$15,0)),Q141*INDEX(Fees!$B$5:$B$15,MATCH(O141,Fees!$A$5:$A$15,0))+INDEX(Fees!$C$5:$C$15,MATCH(O141,Fees!$A$5:$A$15,0))),""))</f>
        <v/>
      </c>
      <c r="T141" s="6" t="n"/>
      <c r="U141" s="7">
        <f>IF(AND(N141="Sold",Q141&lt;&gt;""),Q141-N(I141)-N(R141)-IF(T141&lt;&gt;"",T141,N(S141)),"")</f>
        <v/>
      </c>
      <c r="V141" s="8">
        <f>IF(AND(U141&lt;&gt;"",N(Q141)&gt;0),U141/Q141,"")</f>
        <v/>
      </c>
      <c r="W141" s="9">
        <f>IF(AND(ISNUMBER(P141),ISNUMBER(L141)),P141-L141,"")</f>
        <v/>
      </c>
      <c r="X141" s="4" t="n"/>
    </row>
    <row r="142">
      <c r="A142" s="4" t="n"/>
      <c r="B142" s="4" t="n"/>
      <c r="C142" s="4" t="n"/>
      <c r="D142" s="4" t="n"/>
      <c r="E142" s="4" t="n"/>
      <c r="F142" s="4" t="n"/>
      <c r="G142" s="4" t="n"/>
      <c r="H142" s="5" t="n"/>
      <c r="I142" s="6" t="n"/>
      <c r="J142" s="4" t="n"/>
      <c r="K142" s="4" t="n"/>
      <c r="L142" s="5" t="n"/>
      <c r="M142" s="6" t="n"/>
      <c r="N142" s="4" t="n"/>
      <c r="O142" s="4" t="n"/>
      <c r="P142" s="5" t="n"/>
      <c r="Q142" s="6" t="n"/>
      <c r="R142" s="6" t="n"/>
      <c r="S142" s="7">
        <f>IF(OR(O142="",Q142=""),"",IFERROR(IF(AND(INDEX(Fees!$D$5:$D$15,MATCH(O142,Fees!$A$5:$A$15,0))&gt;0,Q142&lt;INDEX(Fees!$D$5:$D$15,MATCH(O142,Fees!$A$5:$A$15,0))),Q142*INDEX(Fees!$E$5:$E$15,MATCH(O142,Fees!$A$5:$A$15,0))+INDEX(Fees!$F$5:$F$15,MATCH(O142,Fees!$A$5:$A$15,0)),Q142*INDEX(Fees!$B$5:$B$15,MATCH(O142,Fees!$A$5:$A$15,0))+INDEX(Fees!$C$5:$C$15,MATCH(O142,Fees!$A$5:$A$15,0))),""))</f>
        <v/>
      </c>
      <c r="T142" s="6" t="n"/>
      <c r="U142" s="7">
        <f>IF(AND(N142="Sold",Q142&lt;&gt;""),Q142-N(I142)-N(R142)-IF(T142&lt;&gt;"",T142,N(S142)),"")</f>
        <v/>
      </c>
      <c r="V142" s="8">
        <f>IF(AND(U142&lt;&gt;"",N(Q142)&gt;0),U142/Q142,"")</f>
        <v/>
      </c>
      <c r="W142" s="9">
        <f>IF(AND(ISNUMBER(P142),ISNUMBER(L142)),P142-L142,"")</f>
        <v/>
      </c>
      <c r="X142" s="4" t="n"/>
    </row>
    <row r="143">
      <c r="A143" s="4" t="n"/>
      <c r="B143" s="4" t="n"/>
      <c r="C143" s="4" t="n"/>
      <c r="D143" s="4" t="n"/>
      <c r="E143" s="4" t="n"/>
      <c r="F143" s="4" t="n"/>
      <c r="G143" s="4" t="n"/>
      <c r="H143" s="5" t="n"/>
      <c r="I143" s="6" t="n"/>
      <c r="J143" s="4" t="n"/>
      <c r="K143" s="4" t="n"/>
      <c r="L143" s="5" t="n"/>
      <c r="M143" s="6" t="n"/>
      <c r="N143" s="4" t="n"/>
      <c r="O143" s="4" t="n"/>
      <c r="P143" s="5" t="n"/>
      <c r="Q143" s="6" t="n"/>
      <c r="R143" s="6" t="n"/>
      <c r="S143" s="7">
        <f>IF(OR(O143="",Q143=""),"",IFERROR(IF(AND(INDEX(Fees!$D$5:$D$15,MATCH(O143,Fees!$A$5:$A$15,0))&gt;0,Q143&lt;INDEX(Fees!$D$5:$D$15,MATCH(O143,Fees!$A$5:$A$15,0))),Q143*INDEX(Fees!$E$5:$E$15,MATCH(O143,Fees!$A$5:$A$15,0))+INDEX(Fees!$F$5:$F$15,MATCH(O143,Fees!$A$5:$A$15,0)),Q143*INDEX(Fees!$B$5:$B$15,MATCH(O143,Fees!$A$5:$A$15,0))+INDEX(Fees!$C$5:$C$15,MATCH(O143,Fees!$A$5:$A$15,0))),""))</f>
        <v/>
      </c>
      <c r="T143" s="6" t="n"/>
      <c r="U143" s="7">
        <f>IF(AND(N143="Sold",Q143&lt;&gt;""),Q143-N(I143)-N(R143)-IF(T143&lt;&gt;"",T143,N(S143)),"")</f>
        <v/>
      </c>
      <c r="V143" s="8">
        <f>IF(AND(U143&lt;&gt;"",N(Q143)&gt;0),U143/Q143,"")</f>
        <v/>
      </c>
      <c r="W143" s="9">
        <f>IF(AND(ISNUMBER(P143),ISNUMBER(L143)),P143-L143,"")</f>
        <v/>
      </c>
      <c r="X143" s="4" t="n"/>
    </row>
    <row r="144">
      <c r="A144" s="4" t="n"/>
      <c r="B144" s="4" t="n"/>
      <c r="C144" s="4" t="n"/>
      <c r="D144" s="4" t="n"/>
      <c r="E144" s="4" t="n"/>
      <c r="F144" s="4" t="n"/>
      <c r="G144" s="4" t="n"/>
      <c r="H144" s="5" t="n"/>
      <c r="I144" s="6" t="n"/>
      <c r="J144" s="4" t="n"/>
      <c r="K144" s="4" t="n"/>
      <c r="L144" s="5" t="n"/>
      <c r="M144" s="6" t="n"/>
      <c r="N144" s="4" t="n"/>
      <c r="O144" s="4" t="n"/>
      <c r="P144" s="5" t="n"/>
      <c r="Q144" s="6" t="n"/>
      <c r="R144" s="6" t="n"/>
      <c r="S144" s="7">
        <f>IF(OR(O144="",Q144=""),"",IFERROR(IF(AND(INDEX(Fees!$D$5:$D$15,MATCH(O144,Fees!$A$5:$A$15,0))&gt;0,Q144&lt;INDEX(Fees!$D$5:$D$15,MATCH(O144,Fees!$A$5:$A$15,0))),Q144*INDEX(Fees!$E$5:$E$15,MATCH(O144,Fees!$A$5:$A$15,0))+INDEX(Fees!$F$5:$F$15,MATCH(O144,Fees!$A$5:$A$15,0)),Q144*INDEX(Fees!$B$5:$B$15,MATCH(O144,Fees!$A$5:$A$15,0))+INDEX(Fees!$C$5:$C$15,MATCH(O144,Fees!$A$5:$A$15,0))),""))</f>
        <v/>
      </c>
      <c r="T144" s="6" t="n"/>
      <c r="U144" s="7">
        <f>IF(AND(N144="Sold",Q144&lt;&gt;""),Q144-N(I144)-N(R144)-IF(T144&lt;&gt;"",T144,N(S144)),"")</f>
        <v/>
      </c>
      <c r="V144" s="8">
        <f>IF(AND(U144&lt;&gt;"",N(Q144)&gt;0),U144/Q144,"")</f>
        <v/>
      </c>
      <c r="W144" s="9">
        <f>IF(AND(ISNUMBER(P144),ISNUMBER(L144)),P144-L144,"")</f>
        <v/>
      </c>
      <c r="X144" s="4" t="n"/>
    </row>
    <row r="145">
      <c r="A145" s="4" t="n"/>
      <c r="B145" s="4" t="n"/>
      <c r="C145" s="4" t="n"/>
      <c r="D145" s="4" t="n"/>
      <c r="E145" s="4" t="n"/>
      <c r="F145" s="4" t="n"/>
      <c r="G145" s="4" t="n"/>
      <c r="H145" s="5" t="n"/>
      <c r="I145" s="6" t="n"/>
      <c r="J145" s="4" t="n"/>
      <c r="K145" s="4" t="n"/>
      <c r="L145" s="5" t="n"/>
      <c r="M145" s="6" t="n"/>
      <c r="N145" s="4" t="n"/>
      <c r="O145" s="4" t="n"/>
      <c r="P145" s="5" t="n"/>
      <c r="Q145" s="6" t="n"/>
      <c r="R145" s="6" t="n"/>
      <c r="S145" s="7">
        <f>IF(OR(O145="",Q145=""),"",IFERROR(IF(AND(INDEX(Fees!$D$5:$D$15,MATCH(O145,Fees!$A$5:$A$15,0))&gt;0,Q145&lt;INDEX(Fees!$D$5:$D$15,MATCH(O145,Fees!$A$5:$A$15,0))),Q145*INDEX(Fees!$E$5:$E$15,MATCH(O145,Fees!$A$5:$A$15,0))+INDEX(Fees!$F$5:$F$15,MATCH(O145,Fees!$A$5:$A$15,0)),Q145*INDEX(Fees!$B$5:$B$15,MATCH(O145,Fees!$A$5:$A$15,0))+INDEX(Fees!$C$5:$C$15,MATCH(O145,Fees!$A$5:$A$15,0))),""))</f>
        <v/>
      </c>
      <c r="T145" s="6" t="n"/>
      <c r="U145" s="7">
        <f>IF(AND(N145="Sold",Q145&lt;&gt;""),Q145-N(I145)-N(R145)-IF(T145&lt;&gt;"",T145,N(S145)),"")</f>
        <v/>
      </c>
      <c r="V145" s="8">
        <f>IF(AND(U145&lt;&gt;"",N(Q145)&gt;0),U145/Q145,"")</f>
        <v/>
      </c>
      <c r="W145" s="9">
        <f>IF(AND(ISNUMBER(P145),ISNUMBER(L145)),P145-L145,"")</f>
        <v/>
      </c>
      <c r="X145" s="4" t="n"/>
    </row>
    <row r="146">
      <c r="A146" s="4" t="n"/>
      <c r="B146" s="4" t="n"/>
      <c r="C146" s="4" t="n"/>
      <c r="D146" s="4" t="n"/>
      <c r="E146" s="4" t="n"/>
      <c r="F146" s="4" t="n"/>
      <c r="G146" s="4" t="n"/>
      <c r="H146" s="5" t="n"/>
      <c r="I146" s="6" t="n"/>
      <c r="J146" s="4" t="n"/>
      <c r="K146" s="4" t="n"/>
      <c r="L146" s="5" t="n"/>
      <c r="M146" s="6" t="n"/>
      <c r="N146" s="4" t="n"/>
      <c r="O146" s="4" t="n"/>
      <c r="P146" s="5" t="n"/>
      <c r="Q146" s="6" t="n"/>
      <c r="R146" s="6" t="n"/>
      <c r="S146" s="7">
        <f>IF(OR(O146="",Q146=""),"",IFERROR(IF(AND(INDEX(Fees!$D$5:$D$15,MATCH(O146,Fees!$A$5:$A$15,0))&gt;0,Q146&lt;INDEX(Fees!$D$5:$D$15,MATCH(O146,Fees!$A$5:$A$15,0))),Q146*INDEX(Fees!$E$5:$E$15,MATCH(O146,Fees!$A$5:$A$15,0))+INDEX(Fees!$F$5:$F$15,MATCH(O146,Fees!$A$5:$A$15,0)),Q146*INDEX(Fees!$B$5:$B$15,MATCH(O146,Fees!$A$5:$A$15,0))+INDEX(Fees!$C$5:$C$15,MATCH(O146,Fees!$A$5:$A$15,0))),""))</f>
        <v/>
      </c>
      <c r="T146" s="6" t="n"/>
      <c r="U146" s="7">
        <f>IF(AND(N146="Sold",Q146&lt;&gt;""),Q146-N(I146)-N(R146)-IF(T146&lt;&gt;"",T146,N(S146)),"")</f>
        <v/>
      </c>
      <c r="V146" s="8">
        <f>IF(AND(U146&lt;&gt;"",N(Q146)&gt;0),U146/Q146,"")</f>
        <v/>
      </c>
      <c r="W146" s="9">
        <f>IF(AND(ISNUMBER(P146),ISNUMBER(L146)),P146-L146,"")</f>
        <v/>
      </c>
      <c r="X146" s="4" t="n"/>
    </row>
    <row r="147">
      <c r="A147" s="4" t="n"/>
      <c r="B147" s="4" t="n"/>
      <c r="C147" s="4" t="n"/>
      <c r="D147" s="4" t="n"/>
      <c r="E147" s="4" t="n"/>
      <c r="F147" s="4" t="n"/>
      <c r="G147" s="4" t="n"/>
      <c r="H147" s="5" t="n"/>
      <c r="I147" s="6" t="n"/>
      <c r="J147" s="4" t="n"/>
      <c r="K147" s="4" t="n"/>
      <c r="L147" s="5" t="n"/>
      <c r="M147" s="6" t="n"/>
      <c r="N147" s="4" t="n"/>
      <c r="O147" s="4" t="n"/>
      <c r="P147" s="5" t="n"/>
      <c r="Q147" s="6" t="n"/>
      <c r="R147" s="6" t="n"/>
      <c r="S147" s="7">
        <f>IF(OR(O147="",Q147=""),"",IFERROR(IF(AND(INDEX(Fees!$D$5:$D$15,MATCH(O147,Fees!$A$5:$A$15,0))&gt;0,Q147&lt;INDEX(Fees!$D$5:$D$15,MATCH(O147,Fees!$A$5:$A$15,0))),Q147*INDEX(Fees!$E$5:$E$15,MATCH(O147,Fees!$A$5:$A$15,0))+INDEX(Fees!$F$5:$F$15,MATCH(O147,Fees!$A$5:$A$15,0)),Q147*INDEX(Fees!$B$5:$B$15,MATCH(O147,Fees!$A$5:$A$15,0))+INDEX(Fees!$C$5:$C$15,MATCH(O147,Fees!$A$5:$A$15,0))),""))</f>
        <v/>
      </c>
      <c r="T147" s="6" t="n"/>
      <c r="U147" s="7">
        <f>IF(AND(N147="Sold",Q147&lt;&gt;""),Q147-N(I147)-N(R147)-IF(T147&lt;&gt;"",T147,N(S147)),"")</f>
        <v/>
      </c>
      <c r="V147" s="8">
        <f>IF(AND(U147&lt;&gt;"",N(Q147)&gt;0),U147/Q147,"")</f>
        <v/>
      </c>
      <c r="W147" s="9">
        <f>IF(AND(ISNUMBER(P147),ISNUMBER(L147)),P147-L147,"")</f>
        <v/>
      </c>
      <c r="X147" s="4" t="n"/>
    </row>
    <row r="148">
      <c r="A148" s="4" t="n"/>
      <c r="B148" s="4" t="n"/>
      <c r="C148" s="4" t="n"/>
      <c r="D148" s="4" t="n"/>
      <c r="E148" s="4" t="n"/>
      <c r="F148" s="4" t="n"/>
      <c r="G148" s="4" t="n"/>
      <c r="H148" s="5" t="n"/>
      <c r="I148" s="6" t="n"/>
      <c r="J148" s="4" t="n"/>
      <c r="K148" s="4" t="n"/>
      <c r="L148" s="5" t="n"/>
      <c r="M148" s="6" t="n"/>
      <c r="N148" s="4" t="n"/>
      <c r="O148" s="4" t="n"/>
      <c r="P148" s="5" t="n"/>
      <c r="Q148" s="6" t="n"/>
      <c r="R148" s="6" t="n"/>
      <c r="S148" s="7">
        <f>IF(OR(O148="",Q148=""),"",IFERROR(IF(AND(INDEX(Fees!$D$5:$D$15,MATCH(O148,Fees!$A$5:$A$15,0))&gt;0,Q148&lt;INDEX(Fees!$D$5:$D$15,MATCH(O148,Fees!$A$5:$A$15,0))),Q148*INDEX(Fees!$E$5:$E$15,MATCH(O148,Fees!$A$5:$A$15,0))+INDEX(Fees!$F$5:$F$15,MATCH(O148,Fees!$A$5:$A$15,0)),Q148*INDEX(Fees!$B$5:$B$15,MATCH(O148,Fees!$A$5:$A$15,0))+INDEX(Fees!$C$5:$C$15,MATCH(O148,Fees!$A$5:$A$15,0))),""))</f>
        <v/>
      </c>
      <c r="T148" s="6" t="n"/>
      <c r="U148" s="7">
        <f>IF(AND(N148="Sold",Q148&lt;&gt;""),Q148-N(I148)-N(R148)-IF(T148&lt;&gt;"",T148,N(S148)),"")</f>
        <v/>
      </c>
      <c r="V148" s="8">
        <f>IF(AND(U148&lt;&gt;"",N(Q148)&gt;0),U148/Q148,"")</f>
        <v/>
      </c>
      <c r="W148" s="9">
        <f>IF(AND(ISNUMBER(P148),ISNUMBER(L148)),P148-L148,"")</f>
        <v/>
      </c>
      <c r="X148" s="4" t="n"/>
    </row>
    <row r="149">
      <c r="A149" s="4" t="n"/>
      <c r="B149" s="4" t="n"/>
      <c r="C149" s="4" t="n"/>
      <c r="D149" s="4" t="n"/>
      <c r="E149" s="4" t="n"/>
      <c r="F149" s="4" t="n"/>
      <c r="G149" s="4" t="n"/>
      <c r="H149" s="5" t="n"/>
      <c r="I149" s="6" t="n"/>
      <c r="J149" s="4" t="n"/>
      <c r="K149" s="4" t="n"/>
      <c r="L149" s="5" t="n"/>
      <c r="M149" s="6" t="n"/>
      <c r="N149" s="4" t="n"/>
      <c r="O149" s="4" t="n"/>
      <c r="P149" s="5" t="n"/>
      <c r="Q149" s="6" t="n"/>
      <c r="R149" s="6" t="n"/>
      <c r="S149" s="7">
        <f>IF(OR(O149="",Q149=""),"",IFERROR(IF(AND(INDEX(Fees!$D$5:$D$15,MATCH(O149,Fees!$A$5:$A$15,0))&gt;0,Q149&lt;INDEX(Fees!$D$5:$D$15,MATCH(O149,Fees!$A$5:$A$15,0))),Q149*INDEX(Fees!$E$5:$E$15,MATCH(O149,Fees!$A$5:$A$15,0))+INDEX(Fees!$F$5:$F$15,MATCH(O149,Fees!$A$5:$A$15,0)),Q149*INDEX(Fees!$B$5:$B$15,MATCH(O149,Fees!$A$5:$A$15,0))+INDEX(Fees!$C$5:$C$15,MATCH(O149,Fees!$A$5:$A$15,0))),""))</f>
        <v/>
      </c>
      <c r="T149" s="6" t="n"/>
      <c r="U149" s="7">
        <f>IF(AND(N149="Sold",Q149&lt;&gt;""),Q149-N(I149)-N(R149)-IF(T149&lt;&gt;"",T149,N(S149)),"")</f>
        <v/>
      </c>
      <c r="V149" s="8">
        <f>IF(AND(U149&lt;&gt;"",N(Q149)&gt;0),U149/Q149,"")</f>
        <v/>
      </c>
      <c r="W149" s="9">
        <f>IF(AND(ISNUMBER(P149),ISNUMBER(L149)),P149-L149,"")</f>
        <v/>
      </c>
      <c r="X149" s="4" t="n"/>
    </row>
    <row r="150">
      <c r="A150" s="4" t="n"/>
      <c r="B150" s="4" t="n"/>
      <c r="C150" s="4" t="n"/>
      <c r="D150" s="4" t="n"/>
      <c r="E150" s="4" t="n"/>
      <c r="F150" s="4" t="n"/>
      <c r="G150" s="4" t="n"/>
      <c r="H150" s="5" t="n"/>
      <c r="I150" s="6" t="n"/>
      <c r="J150" s="4" t="n"/>
      <c r="K150" s="4" t="n"/>
      <c r="L150" s="5" t="n"/>
      <c r="M150" s="6" t="n"/>
      <c r="N150" s="4" t="n"/>
      <c r="O150" s="4" t="n"/>
      <c r="P150" s="5" t="n"/>
      <c r="Q150" s="6" t="n"/>
      <c r="R150" s="6" t="n"/>
      <c r="S150" s="7">
        <f>IF(OR(O150="",Q150=""),"",IFERROR(IF(AND(INDEX(Fees!$D$5:$D$15,MATCH(O150,Fees!$A$5:$A$15,0))&gt;0,Q150&lt;INDEX(Fees!$D$5:$D$15,MATCH(O150,Fees!$A$5:$A$15,0))),Q150*INDEX(Fees!$E$5:$E$15,MATCH(O150,Fees!$A$5:$A$15,0))+INDEX(Fees!$F$5:$F$15,MATCH(O150,Fees!$A$5:$A$15,0)),Q150*INDEX(Fees!$B$5:$B$15,MATCH(O150,Fees!$A$5:$A$15,0))+INDEX(Fees!$C$5:$C$15,MATCH(O150,Fees!$A$5:$A$15,0))),""))</f>
        <v/>
      </c>
      <c r="T150" s="6" t="n"/>
      <c r="U150" s="7">
        <f>IF(AND(N150="Sold",Q150&lt;&gt;""),Q150-N(I150)-N(R150)-IF(T150&lt;&gt;"",T150,N(S150)),"")</f>
        <v/>
      </c>
      <c r="V150" s="8">
        <f>IF(AND(U150&lt;&gt;"",N(Q150)&gt;0),U150/Q150,"")</f>
        <v/>
      </c>
      <c r="W150" s="9">
        <f>IF(AND(ISNUMBER(P150),ISNUMBER(L150)),P150-L150,"")</f>
        <v/>
      </c>
      <c r="X150" s="4" t="n"/>
    </row>
    <row r="151">
      <c r="A151" s="4" t="n"/>
      <c r="B151" s="4" t="n"/>
      <c r="C151" s="4" t="n"/>
      <c r="D151" s="4" t="n"/>
      <c r="E151" s="4" t="n"/>
      <c r="F151" s="4" t="n"/>
      <c r="G151" s="4" t="n"/>
      <c r="H151" s="5" t="n"/>
      <c r="I151" s="6" t="n"/>
      <c r="J151" s="4" t="n"/>
      <c r="K151" s="4" t="n"/>
      <c r="L151" s="5" t="n"/>
      <c r="M151" s="6" t="n"/>
      <c r="N151" s="4" t="n"/>
      <c r="O151" s="4" t="n"/>
      <c r="P151" s="5" t="n"/>
      <c r="Q151" s="6" t="n"/>
      <c r="R151" s="6" t="n"/>
      <c r="S151" s="7">
        <f>IF(OR(O151="",Q151=""),"",IFERROR(IF(AND(INDEX(Fees!$D$5:$D$15,MATCH(O151,Fees!$A$5:$A$15,0))&gt;0,Q151&lt;INDEX(Fees!$D$5:$D$15,MATCH(O151,Fees!$A$5:$A$15,0))),Q151*INDEX(Fees!$E$5:$E$15,MATCH(O151,Fees!$A$5:$A$15,0))+INDEX(Fees!$F$5:$F$15,MATCH(O151,Fees!$A$5:$A$15,0)),Q151*INDEX(Fees!$B$5:$B$15,MATCH(O151,Fees!$A$5:$A$15,0))+INDEX(Fees!$C$5:$C$15,MATCH(O151,Fees!$A$5:$A$15,0))),""))</f>
        <v/>
      </c>
      <c r="T151" s="6" t="n"/>
      <c r="U151" s="7">
        <f>IF(AND(N151="Sold",Q151&lt;&gt;""),Q151-N(I151)-N(R151)-IF(T151&lt;&gt;"",T151,N(S151)),"")</f>
        <v/>
      </c>
      <c r="V151" s="8">
        <f>IF(AND(U151&lt;&gt;"",N(Q151)&gt;0),U151/Q151,"")</f>
        <v/>
      </c>
      <c r="W151" s="9">
        <f>IF(AND(ISNUMBER(P151),ISNUMBER(L151)),P151-L151,"")</f>
        <v/>
      </c>
      <c r="X151" s="4" t="n"/>
    </row>
    <row r="152">
      <c r="A152" s="4" t="n"/>
      <c r="B152" s="4" t="n"/>
      <c r="C152" s="4" t="n"/>
      <c r="D152" s="4" t="n"/>
      <c r="E152" s="4" t="n"/>
      <c r="F152" s="4" t="n"/>
      <c r="G152" s="4" t="n"/>
      <c r="H152" s="5" t="n"/>
      <c r="I152" s="6" t="n"/>
      <c r="J152" s="4" t="n"/>
      <c r="K152" s="4" t="n"/>
      <c r="L152" s="5" t="n"/>
      <c r="M152" s="6" t="n"/>
      <c r="N152" s="4" t="n"/>
      <c r="O152" s="4" t="n"/>
      <c r="P152" s="5" t="n"/>
      <c r="Q152" s="6" t="n"/>
      <c r="R152" s="6" t="n"/>
      <c r="S152" s="7">
        <f>IF(OR(O152="",Q152=""),"",IFERROR(IF(AND(INDEX(Fees!$D$5:$D$15,MATCH(O152,Fees!$A$5:$A$15,0))&gt;0,Q152&lt;INDEX(Fees!$D$5:$D$15,MATCH(O152,Fees!$A$5:$A$15,0))),Q152*INDEX(Fees!$E$5:$E$15,MATCH(O152,Fees!$A$5:$A$15,0))+INDEX(Fees!$F$5:$F$15,MATCH(O152,Fees!$A$5:$A$15,0)),Q152*INDEX(Fees!$B$5:$B$15,MATCH(O152,Fees!$A$5:$A$15,0))+INDEX(Fees!$C$5:$C$15,MATCH(O152,Fees!$A$5:$A$15,0))),""))</f>
        <v/>
      </c>
      <c r="T152" s="6" t="n"/>
      <c r="U152" s="7">
        <f>IF(AND(N152="Sold",Q152&lt;&gt;""),Q152-N(I152)-N(R152)-IF(T152&lt;&gt;"",T152,N(S152)),"")</f>
        <v/>
      </c>
      <c r="V152" s="8">
        <f>IF(AND(U152&lt;&gt;"",N(Q152)&gt;0),U152/Q152,"")</f>
        <v/>
      </c>
      <c r="W152" s="9">
        <f>IF(AND(ISNUMBER(P152),ISNUMBER(L152)),P152-L152,"")</f>
        <v/>
      </c>
      <c r="X152" s="4" t="n"/>
    </row>
    <row r="153">
      <c r="A153" s="4" t="n"/>
      <c r="B153" s="4" t="n"/>
      <c r="C153" s="4" t="n"/>
      <c r="D153" s="4" t="n"/>
      <c r="E153" s="4" t="n"/>
      <c r="F153" s="4" t="n"/>
      <c r="G153" s="4" t="n"/>
      <c r="H153" s="5" t="n"/>
      <c r="I153" s="6" t="n"/>
      <c r="J153" s="4" t="n"/>
      <c r="K153" s="4" t="n"/>
      <c r="L153" s="5" t="n"/>
      <c r="M153" s="6" t="n"/>
      <c r="N153" s="4" t="n"/>
      <c r="O153" s="4" t="n"/>
      <c r="P153" s="5" t="n"/>
      <c r="Q153" s="6" t="n"/>
      <c r="R153" s="6" t="n"/>
      <c r="S153" s="7">
        <f>IF(OR(O153="",Q153=""),"",IFERROR(IF(AND(INDEX(Fees!$D$5:$D$15,MATCH(O153,Fees!$A$5:$A$15,0))&gt;0,Q153&lt;INDEX(Fees!$D$5:$D$15,MATCH(O153,Fees!$A$5:$A$15,0))),Q153*INDEX(Fees!$E$5:$E$15,MATCH(O153,Fees!$A$5:$A$15,0))+INDEX(Fees!$F$5:$F$15,MATCH(O153,Fees!$A$5:$A$15,0)),Q153*INDEX(Fees!$B$5:$B$15,MATCH(O153,Fees!$A$5:$A$15,0))+INDEX(Fees!$C$5:$C$15,MATCH(O153,Fees!$A$5:$A$15,0))),""))</f>
        <v/>
      </c>
      <c r="T153" s="6" t="n"/>
      <c r="U153" s="7">
        <f>IF(AND(N153="Sold",Q153&lt;&gt;""),Q153-N(I153)-N(R153)-IF(T153&lt;&gt;"",T153,N(S153)),"")</f>
        <v/>
      </c>
      <c r="V153" s="8">
        <f>IF(AND(U153&lt;&gt;"",N(Q153)&gt;0),U153/Q153,"")</f>
        <v/>
      </c>
      <c r="W153" s="9">
        <f>IF(AND(ISNUMBER(P153),ISNUMBER(L153)),P153-L153,"")</f>
        <v/>
      </c>
      <c r="X153" s="4" t="n"/>
    </row>
    <row r="154">
      <c r="A154" s="4" t="n"/>
      <c r="B154" s="4" t="n"/>
      <c r="C154" s="4" t="n"/>
      <c r="D154" s="4" t="n"/>
      <c r="E154" s="4" t="n"/>
      <c r="F154" s="4" t="n"/>
      <c r="G154" s="4" t="n"/>
      <c r="H154" s="5" t="n"/>
      <c r="I154" s="6" t="n"/>
      <c r="J154" s="4" t="n"/>
      <c r="K154" s="4" t="n"/>
      <c r="L154" s="5" t="n"/>
      <c r="M154" s="6" t="n"/>
      <c r="N154" s="4" t="n"/>
      <c r="O154" s="4" t="n"/>
      <c r="P154" s="5" t="n"/>
      <c r="Q154" s="6" t="n"/>
      <c r="R154" s="6" t="n"/>
      <c r="S154" s="7">
        <f>IF(OR(O154="",Q154=""),"",IFERROR(IF(AND(INDEX(Fees!$D$5:$D$15,MATCH(O154,Fees!$A$5:$A$15,0))&gt;0,Q154&lt;INDEX(Fees!$D$5:$D$15,MATCH(O154,Fees!$A$5:$A$15,0))),Q154*INDEX(Fees!$E$5:$E$15,MATCH(O154,Fees!$A$5:$A$15,0))+INDEX(Fees!$F$5:$F$15,MATCH(O154,Fees!$A$5:$A$15,0)),Q154*INDEX(Fees!$B$5:$B$15,MATCH(O154,Fees!$A$5:$A$15,0))+INDEX(Fees!$C$5:$C$15,MATCH(O154,Fees!$A$5:$A$15,0))),""))</f>
        <v/>
      </c>
      <c r="T154" s="6" t="n"/>
      <c r="U154" s="7">
        <f>IF(AND(N154="Sold",Q154&lt;&gt;""),Q154-N(I154)-N(R154)-IF(T154&lt;&gt;"",T154,N(S154)),"")</f>
        <v/>
      </c>
      <c r="V154" s="8">
        <f>IF(AND(U154&lt;&gt;"",N(Q154)&gt;0),U154/Q154,"")</f>
        <v/>
      </c>
      <c r="W154" s="9">
        <f>IF(AND(ISNUMBER(P154),ISNUMBER(L154)),P154-L154,"")</f>
        <v/>
      </c>
      <c r="X154" s="4" t="n"/>
    </row>
    <row r="155">
      <c r="A155" s="4" t="n"/>
      <c r="B155" s="4" t="n"/>
      <c r="C155" s="4" t="n"/>
      <c r="D155" s="4" t="n"/>
      <c r="E155" s="4" t="n"/>
      <c r="F155" s="4" t="n"/>
      <c r="G155" s="4" t="n"/>
      <c r="H155" s="5" t="n"/>
      <c r="I155" s="6" t="n"/>
      <c r="J155" s="4" t="n"/>
      <c r="K155" s="4" t="n"/>
      <c r="L155" s="5" t="n"/>
      <c r="M155" s="6" t="n"/>
      <c r="N155" s="4" t="n"/>
      <c r="O155" s="4" t="n"/>
      <c r="P155" s="5" t="n"/>
      <c r="Q155" s="6" t="n"/>
      <c r="R155" s="6" t="n"/>
      <c r="S155" s="7">
        <f>IF(OR(O155="",Q155=""),"",IFERROR(IF(AND(INDEX(Fees!$D$5:$D$15,MATCH(O155,Fees!$A$5:$A$15,0))&gt;0,Q155&lt;INDEX(Fees!$D$5:$D$15,MATCH(O155,Fees!$A$5:$A$15,0))),Q155*INDEX(Fees!$E$5:$E$15,MATCH(O155,Fees!$A$5:$A$15,0))+INDEX(Fees!$F$5:$F$15,MATCH(O155,Fees!$A$5:$A$15,0)),Q155*INDEX(Fees!$B$5:$B$15,MATCH(O155,Fees!$A$5:$A$15,0))+INDEX(Fees!$C$5:$C$15,MATCH(O155,Fees!$A$5:$A$15,0))),""))</f>
        <v/>
      </c>
      <c r="T155" s="6" t="n"/>
      <c r="U155" s="7">
        <f>IF(AND(N155="Sold",Q155&lt;&gt;""),Q155-N(I155)-N(R155)-IF(T155&lt;&gt;"",T155,N(S155)),"")</f>
        <v/>
      </c>
      <c r="V155" s="8">
        <f>IF(AND(U155&lt;&gt;"",N(Q155)&gt;0),U155/Q155,"")</f>
        <v/>
      </c>
      <c r="W155" s="9">
        <f>IF(AND(ISNUMBER(P155),ISNUMBER(L155)),P155-L155,"")</f>
        <v/>
      </c>
      <c r="X155" s="4" t="n"/>
    </row>
    <row r="156">
      <c r="A156" s="4" t="n"/>
      <c r="B156" s="4" t="n"/>
      <c r="C156" s="4" t="n"/>
      <c r="D156" s="4" t="n"/>
      <c r="E156" s="4" t="n"/>
      <c r="F156" s="4" t="n"/>
      <c r="G156" s="4" t="n"/>
      <c r="H156" s="5" t="n"/>
      <c r="I156" s="6" t="n"/>
      <c r="J156" s="4" t="n"/>
      <c r="K156" s="4" t="n"/>
      <c r="L156" s="5" t="n"/>
      <c r="M156" s="6" t="n"/>
      <c r="N156" s="4" t="n"/>
      <c r="O156" s="4" t="n"/>
      <c r="P156" s="5" t="n"/>
      <c r="Q156" s="6" t="n"/>
      <c r="R156" s="6" t="n"/>
      <c r="S156" s="7">
        <f>IF(OR(O156="",Q156=""),"",IFERROR(IF(AND(INDEX(Fees!$D$5:$D$15,MATCH(O156,Fees!$A$5:$A$15,0))&gt;0,Q156&lt;INDEX(Fees!$D$5:$D$15,MATCH(O156,Fees!$A$5:$A$15,0))),Q156*INDEX(Fees!$E$5:$E$15,MATCH(O156,Fees!$A$5:$A$15,0))+INDEX(Fees!$F$5:$F$15,MATCH(O156,Fees!$A$5:$A$15,0)),Q156*INDEX(Fees!$B$5:$B$15,MATCH(O156,Fees!$A$5:$A$15,0))+INDEX(Fees!$C$5:$C$15,MATCH(O156,Fees!$A$5:$A$15,0))),""))</f>
        <v/>
      </c>
      <c r="T156" s="6" t="n"/>
      <c r="U156" s="7">
        <f>IF(AND(N156="Sold",Q156&lt;&gt;""),Q156-N(I156)-N(R156)-IF(T156&lt;&gt;"",T156,N(S156)),"")</f>
        <v/>
      </c>
      <c r="V156" s="8">
        <f>IF(AND(U156&lt;&gt;"",N(Q156)&gt;0),U156/Q156,"")</f>
        <v/>
      </c>
      <c r="W156" s="9">
        <f>IF(AND(ISNUMBER(P156),ISNUMBER(L156)),P156-L156,"")</f>
        <v/>
      </c>
      <c r="X156" s="4" t="n"/>
    </row>
    <row r="157">
      <c r="A157" s="4" t="n"/>
      <c r="B157" s="4" t="n"/>
      <c r="C157" s="4" t="n"/>
      <c r="D157" s="4" t="n"/>
      <c r="E157" s="4" t="n"/>
      <c r="F157" s="4" t="n"/>
      <c r="G157" s="4" t="n"/>
      <c r="H157" s="5" t="n"/>
      <c r="I157" s="6" t="n"/>
      <c r="J157" s="4" t="n"/>
      <c r="K157" s="4" t="n"/>
      <c r="L157" s="5" t="n"/>
      <c r="M157" s="6" t="n"/>
      <c r="N157" s="4" t="n"/>
      <c r="O157" s="4" t="n"/>
      <c r="P157" s="5" t="n"/>
      <c r="Q157" s="6" t="n"/>
      <c r="R157" s="6" t="n"/>
      <c r="S157" s="7">
        <f>IF(OR(O157="",Q157=""),"",IFERROR(IF(AND(INDEX(Fees!$D$5:$D$15,MATCH(O157,Fees!$A$5:$A$15,0))&gt;0,Q157&lt;INDEX(Fees!$D$5:$D$15,MATCH(O157,Fees!$A$5:$A$15,0))),Q157*INDEX(Fees!$E$5:$E$15,MATCH(O157,Fees!$A$5:$A$15,0))+INDEX(Fees!$F$5:$F$15,MATCH(O157,Fees!$A$5:$A$15,0)),Q157*INDEX(Fees!$B$5:$B$15,MATCH(O157,Fees!$A$5:$A$15,0))+INDEX(Fees!$C$5:$C$15,MATCH(O157,Fees!$A$5:$A$15,0))),""))</f>
        <v/>
      </c>
      <c r="T157" s="6" t="n"/>
      <c r="U157" s="7">
        <f>IF(AND(N157="Sold",Q157&lt;&gt;""),Q157-N(I157)-N(R157)-IF(T157&lt;&gt;"",T157,N(S157)),"")</f>
        <v/>
      </c>
      <c r="V157" s="8">
        <f>IF(AND(U157&lt;&gt;"",N(Q157)&gt;0),U157/Q157,"")</f>
        <v/>
      </c>
      <c r="W157" s="9">
        <f>IF(AND(ISNUMBER(P157),ISNUMBER(L157)),P157-L157,"")</f>
        <v/>
      </c>
      <c r="X157" s="4" t="n"/>
    </row>
    <row r="158">
      <c r="A158" s="4" t="n"/>
      <c r="B158" s="4" t="n"/>
      <c r="C158" s="4" t="n"/>
      <c r="D158" s="4" t="n"/>
      <c r="E158" s="4" t="n"/>
      <c r="F158" s="4" t="n"/>
      <c r="G158" s="4" t="n"/>
      <c r="H158" s="5" t="n"/>
      <c r="I158" s="6" t="n"/>
      <c r="J158" s="4" t="n"/>
      <c r="K158" s="4" t="n"/>
      <c r="L158" s="5" t="n"/>
      <c r="M158" s="6" t="n"/>
      <c r="N158" s="4" t="n"/>
      <c r="O158" s="4" t="n"/>
      <c r="P158" s="5" t="n"/>
      <c r="Q158" s="6" t="n"/>
      <c r="R158" s="6" t="n"/>
      <c r="S158" s="7">
        <f>IF(OR(O158="",Q158=""),"",IFERROR(IF(AND(INDEX(Fees!$D$5:$D$15,MATCH(O158,Fees!$A$5:$A$15,0))&gt;0,Q158&lt;INDEX(Fees!$D$5:$D$15,MATCH(O158,Fees!$A$5:$A$15,0))),Q158*INDEX(Fees!$E$5:$E$15,MATCH(O158,Fees!$A$5:$A$15,0))+INDEX(Fees!$F$5:$F$15,MATCH(O158,Fees!$A$5:$A$15,0)),Q158*INDEX(Fees!$B$5:$B$15,MATCH(O158,Fees!$A$5:$A$15,0))+INDEX(Fees!$C$5:$C$15,MATCH(O158,Fees!$A$5:$A$15,0))),""))</f>
        <v/>
      </c>
      <c r="T158" s="6" t="n"/>
      <c r="U158" s="7">
        <f>IF(AND(N158="Sold",Q158&lt;&gt;""),Q158-N(I158)-N(R158)-IF(T158&lt;&gt;"",T158,N(S158)),"")</f>
        <v/>
      </c>
      <c r="V158" s="8">
        <f>IF(AND(U158&lt;&gt;"",N(Q158)&gt;0),U158/Q158,"")</f>
        <v/>
      </c>
      <c r="W158" s="9">
        <f>IF(AND(ISNUMBER(P158),ISNUMBER(L158)),P158-L158,"")</f>
        <v/>
      </c>
      <c r="X158" s="4" t="n"/>
    </row>
    <row r="159">
      <c r="A159" s="4" t="n"/>
      <c r="B159" s="4" t="n"/>
      <c r="C159" s="4" t="n"/>
      <c r="D159" s="4" t="n"/>
      <c r="E159" s="4" t="n"/>
      <c r="F159" s="4" t="n"/>
      <c r="G159" s="4" t="n"/>
      <c r="H159" s="5" t="n"/>
      <c r="I159" s="6" t="n"/>
      <c r="J159" s="4" t="n"/>
      <c r="K159" s="4" t="n"/>
      <c r="L159" s="5" t="n"/>
      <c r="M159" s="6" t="n"/>
      <c r="N159" s="4" t="n"/>
      <c r="O159" s="4" t="n"/>
      <c r="P159" s="5" t="n"/>
      <c r="Q159" s="6" t="n"/>
      <c r="R159" s="6" t="n"/>
      <c r="S159" s="7">
        <f>IF(OR(O159="",Q159=""),"",IFERROR(IF(AND(INDEX(Fees!$D$5:$D$15,MATCH(O159,Fees!$A$5:$A$15,0))&gt;0,Q159&lt;INDEX(Fees!$D$5:$D$15,MATCH(O159,Fees!$A$5:$A$15,0))),Q159*INDEX(Fees!$E$5:$E$15,MATCH(O159,Fees!$A$5:$A$15,0))+INDEX(Fees!$F$5:$F$15,MATCH(O159,Fees!$A$5:$A$15,0)),Q159*INDEX(Fees!$B$5:$B$15,MATCH(O159,Fees!$A$5:$A$15,0))+INDEX(Fees!$C$5:$C$15,MATCH(O159,Fees!$A$5:$A$15,0))),""))</f>
        <v/>
      </c>
      <c r="T159" s="6" t="n"/>
      <c r="U159" s="7">
        <f>IF(AND(N159="Sold",Q159&lt;&gt;""),Q159-N(I159)-N(R159)-IF(T159&lt;&gt;"",T159,N(S159)),"")</f>
        <v/>
      </c>
      <c r="V159" s="8">
        <f>IF(AND(U159&lt;&gt;"",N(Q159)&gt;0),U159/Q159,"")</f>
        <v/>
      </c>
      <c r="W159" s="9">
        <f>IF(AND(ISNUMBER(P159),ISNUMBER(L159)),P159-L159,"")</f>
        <v/>
      </c>
      <c r="X159" s="4" t="n"/>
    </row>
    <row r="160">
      <c r="A160" s="4" t="n"/>
      <c r="B160" s="4" t="n"/>
      <c r="C160" s="4" t="n"/>
      <c r="D160" s="4" t="n"/>
      <c r="E160" s="4" t="n"/>
      <c r="F160" s="4" t="n"/>
      <c r="G160" s="4" t="n"/>
      <c r="H160" s="5" t="n"/>
      <c r="I160" s="6" t="n"/>
      <c r="J160" s="4" t="n"/>
      <c r="K160" s="4" t="n"/>
      <c r="L160" s="5" t="n"/>
      <c r="M160" s="6" t="n"/>
      <c r="N160" s="4" t="n"/>
      <c r="O160" s="4" t="n"/>
      <c r="P160" s="5" t="n"/>
      <c r="Q160" s="6" t="n"/>
      <c r="R160" s="6" t="n"/>
      <c r="S160" s="7">
        <f>IF(OR(O160="",Q160=""),"",IFERROR(IF(AND(INDEX(Fees!$D$5:$D$15,MATCH(O160,Fees!$A$5:$A$15,0))&gt;0,Q160&lt;INDEX(Fees!$D$5:$D$15,MATCH(O160,Fees!$A$5:$A$15,0))),Q160*INDEX(Fees!$E$5:$E$15,MATCH(O160,Fees!$A$5:$A$15,0))+INDEX(Fees!$F$5:$F$15,MATCH(O160,Fees!$A$5:$A$15,0)),Q160*INDEX(Fees!$B$5:$B$15,MATCH(O160,Fees!$A$5:$A$15,0))+INDEX(Fees!$C$5:$C$15,MATCH(O160,Fees!$A$5:$A$15,0))),""))</f>
        <v/>
      </c>
      <c r="T160" s="6" t="n"/>
      <c r="U160" s="7">
        <f>IF(AND(N160="Sold",Q160&lt;&gt;""),Q160-N(I160)-N(R160)-IF(T160&lt;&gt;"",T160,N(S160)),"")</f>
        <v/>
      </c>
      <c r="V160" s="8">
        <f>IF(AND(U160&lt;&gt;"",N(Q160)&gt;0),U160/Q160,"")</f>
        <v/>
      </c>
      <c r="W160" s="9">
        <f>IF(AND(ISNUMBER(P160),ISNUMBER(L160)),P160-L160,"")</f>
        <v/>
      </c>
      <c r="X160" s="4" t="n"/>
    </row>
    <row r="161">
      <c r="A161" s="4" t="n"/>
      <c r="B161" s="4" t="n"/>
      <c r="C161" s="4" t="n"/>
      <c r="D161" s="4" t="n"/>
      <c r="E161" s="4" t="n"/>
      <c r="F161" s="4" t="n"/>
      <c r="G161" s="4" t="n"/>
      <c r="H161" s="5" t="n"/>
      <c r="I161" s="6" t="n"/>
      <c r="J161" s="4" t="n"/>
      <c r="K161" s="4" t="n"/>
      <c r="L161" s="5" t="n"/>
      <c r="M161" s="6" t="n"/>
      <c r="N161" s="4" t="n"/>
      <c r="O161" s="4" t="n"/>
      <c r="P161" s="5" t="n"/>
      <c r="Q161" s="6" t="n"/>
      <c r="R161" s="6" t="n"/>
      <c r="S161" s="7">
        <f>IF(OR(O161="",Q161=""),"",IFERROR(IF(AND(INDEX(Fees!$D$5:$D$15,MATCH(O161,Fees!$A$5:$A$15,0))&gt;0,Q161&lt;INDEX(Fees!$D$5:$D$15,MATCH(O161,Fees!$A$5:$A$15,0))),Q161*INDEX(Fees!$E$5:$E$15,MATCH(O161,Fees!$A$5:$A$15,0))+INDEX(Fees!$F$5:$F$15,MATCH(O161,Fees!$A$5:$A$15,0)),Q161*INDEX(Fees!$B$5:$B$15,MATCH(O161,Fees!$A$5:$A$15,0))+INDEX(Fees!$C$5:$C$15,MATCH(O161,Fees!$A$5:$A$15,0))),""))</f>
        <v/>
      </c>
      <c r="T161" s="6" t="n"/>
      <c r="U161" s="7">
        <f>IF(AND(N161="Sold",Q161&lt;&gt;""),Q161-N(I161)-N(R161)-IF(T161&lt;&gt;"",T161,N(S161)),"")</f>
        <v/>
      </c>
      <c r="V161" s="8">
        <f>IF(AND(U161&lt;&gt;"",N(Q161)&gt;0),U161/Q161,"")</f>
        <v/>
      </c>
      <c r="W161" s="9">
        <f>IF(AND(ISNUMBER(P161),ISNUMBER(L161)),P161-L161,"")</f>
        <v/>
      </c>
      <c r="X161" s="4" t="n"/>
    </row>
    <row r="162">
      <c r="A162" s="4" t="n"/>
      <c r="B162" s="4" t="n"/>
      <c r="C162" s="4" t="n"/>
      <c r="D162" s="4" t="n"/>
      <c r="E162" s="4" t="n"/>
      <c r="F162" s="4" t="n"/>
      <c r="G162" s="4" t="n"/>
      <c r="H162" s="5" t="n"/>
      <c r="I162" s="6" t="n"/>
      <c r="J162" s="4" t="n"/>
      <c r="K162" s="4" t="n"/>
      <c r="L162" s="5" t="n"/>
      <c r="M162" s="6" t="n"/>
      <c r="N162" s="4" t="n"/>
      <c r="O162" s="4" t="n"/>
      <c r="P162" s="5" t="n"/>
      <c r="Q162" s="6" t="n"/>
      <c r="R162" s="6" t="n"/>
      <c r="S162" s="7">
        <f>IF(OR(O162="",Q162=""),"",IFERROR(IF(AND(INDEX(Fees!$D$5:$D$15,MATCH(O162,Fees!$A$5:$A$15,0))&gt;0,Q162&lt;INDEX(Fees!$D$5:$D$15,MATCH(O162,Fees!$A$5:$A$15,0))),Q162*INDEX(Fees!$E$5:$E$15,MATCH(O162,Fees!$A$5:$A$15,0))+INDEX(Fees!$F$5:$F$15,MATCH(O162,Fees!$A$5:$A$15,0)),Q162*INDEX(Fees!$B$5:$B$15,MATCH(O162,Fees!$A$5:$A$15,0))+INDEX(Fees!$C$5:$C$15,MATCH(O162,Fees!$A$5:$A$15,0))),""))</f>
        <v/>
      </c>
      <c r="T162" s="6" t="n"/>
      <c r="U162" s="7">
        <f>IF(AND(N162="Sold",Q162&lt;&gt;""),Q162-N(I162)-N(R162)-IF(T162&lt;&gt;"",T162,N(S162)),"")</f>
        <v/>
      </c>
      <c r="V162" s="8">
        <f>IF(AND(U162&lt;&gt;"",N(Q162)&gt;0),U162/Q162,"")</f>
        <v/>
      </c>
      <c r="W162" s="9">
        <f>IF(AND(ISNUMBER(P162),ISNUMBER(L162)),P162-L162,"")</f>
        <v/>
      </c>
      <c r="X162" s="4" t="n"/>
    </row>
    <row r="163">
      <c r="A163" s="4" t="n"/>
      <c r="B163" s="4" t="n"/>
      <c r="C163" s="4" t="n"/>
      <c r="D163" s="4" t="n"/>
      <c r="E163" s="4" t="n"/>
      <c r="F163" s="4" t="n"/>
      <c r="G163" s="4" t="n"/>
      <c r="H163" s="5" t="n"/>
      <c r="I163" s="6" t="n"/>
      <c r="J163" s="4" t="n"/>
      <c r="K163" s="4" t="n"/>
      <c r="L163" s="5" t="n"/>
      <c r="M163" s="6" t="n"/>
      <c r="N163" s="4" t="n"/>
      <c r="O163" s="4" t="n"/>
      <c r="P163" s="5" t="n"/>
      <c r="Q163" s="6" t="n"/>
      <c r="R163" s="6" t="n"/>
      <c r="S163" s="7">
        <f>IF(OR(O163="",Q163=""),"",IFERROR(IF(AND(INDEX(Fees!$D$5:$D$15,MATCH(O163,Fees!$A$5:$A$15,0))&gt;0,Q163&lt;INDEX(Fees!$D$5:$D$15,MATCH(O163,Fees!$A$5:$A$15,0))),Q163*INDEX(Fees!$E$5:$E$15,MATCH(O163,Fees!$A$5:$A$15,0))+INDEX(Fees!$F$5:$F$15,MATCH(O163,Fees!$A$5:$A$15,0)),Q163*INDEX(Fees!$B$5:$B$15,MATCH(O163,Fees!$A$5:$A$15,0))+INDEX(Fees!$C$5:$C$15,MATCH(O163,Fees!$A$5:$A$15,0))),""))</f>
        <v/>
      </c>
      <c r="T163" s="6" t="n"/>
      <c r="U163" s="7">
        <f>IF(AND(N163="Sold",Q163&lt;&gt;""),Q163-N(I163)-N(R163)-IF(T163&lt;&gt;"",T163,N(S163)),"")</f>
        <v/>
      </c>
      <c r="V163" s="8">
        <f>IF(AND(U163&lt;&gt;"",N(Q163)&gt;0),U163/Q163,"")</f>
        <v/>
      </c>
      <c r="W163" s="9">
        <f>IF(AND(ISNUMBER(P163),ISNUMBER(L163)),P163-L163,"")</f>
        <v/>
      </c>
      <c r="X163" s="4" t="n"/>
    </row>
    <row r="164">
      <c r="A164" s="4" t="n"/>
      <c r="B164" s="4" t="n"/>
      <c r="C164" s="4" t="n"/>
      <c r="D164" s="4" t="n"/>
      <c r="E164" s="4" t="n"/>
      <c r="F164" s="4" t="n"/>
      <c r="G164" s="4" t="n"/>
      <c r="H164" s="5" t="n"/>
      <c r="I164" s="6" t="n"/>
      <c r="J164" s="4" t="n"/>
      <c r="K164" s="4" t="n"/>
      <c r="L164" s="5" t="n"/>
      <c r="M164" s="6" t="n"/>
      <c r="N164" s="4" t="n"/>
      <c r="O164" s="4" t="n"/>
      <c r="P164" s="5" t="n"/>
      <c r="Q164" s="6" t="n"/>
      <c r="R164" s="6" t="n"/>
      <c r="S164" s="7">
        <f>IF(OR(O164="",Q164=""),"",IFERROR(IF(AND(INDEX(Fees!$D$5:$D$15,MATCH(O164,Fees!$A$5:$A$15,0))&gt;0,Q164&lt;INDEX(Fees!$D$5:$D$15,MATCH(O164,Fees!$A$5:$A$15,0))),Q164*INDEX(Fees!$E$5:$E$15,MATCH(O164,Fees!$A$5:$A$15,0))+INDEX(Fees!$F$5:$F$15,MATCH(O164,Fees!$A$5:$A$15,0)),Q164*INDEX(Fees!$B$5:$B$15,MATCH(O164,Fees!$A$5:$A$15,0))+INDEX(Fees!$C$5:$C$15,MATCH(O164,Fees!$A$5:$A$15,0))),""))</f>
        <v/>
      </c>
      <c r="T164" s="6" t="n"/>
      <c r="U164" s="7">
        <f>IF(AND(N164="Sold",Q164&lt;&gt;""),Q164-N(I164)-N(R164)-IF(T164&lt;&gt;"",T164,N(S164)),"")</f>
        <v/>
      </c>
      <c r="V164" s="8">
        <f>IF(AND(U164&lt;&gt;"",N(Q164)&gt;0),U164/Q164,"")</f>
        <v/>
      </c>
      <c r="W164" s="9">
        <f>IF(AND(ISNUMBER(P164),ISNUMBER(L164)),P164-L164,"")</f>
        <v/>
      </c>
      <c r="X164" s="4" t="n"/>
    </row>
    <row r="165">
      <c r="A165" s="4" t="n"/>
      <c r="B165" s="4" t="n"/>
      <c r="C165" s="4" t="n"/>
      <c r="D165" s="4" t="n"/>
      <c r="E165" s="4" t="n"/>
      <c r="F165" s="4" t="n"/>
      <c r="G165" s="4" t="n"/>
      <c r="H165" s="5" t="n"/>
      <c r="I165" s="6" t="n"/>
      <c r="J165" s="4" t="n"/>
      <c r="K165" s="4" t="n"/>
      <c r="L165" s="5" t="n"/>
      <c r="M165" s="6" t="n"/>
      <c r="N165" s="4" t="n"/>
      <c r="O165" s="4" t="n"/>
      <c r="P165" s="5" t="n"/>
      <c r="Q165" s="6" t="n"/>
      <c r="R165" s="6" t="n"/>
      <c r="S165" s="7">
        <f>IF(OR(O165="",Q165=""),"",IFERROR(IF(AND(INDEX(Fees!$D$5:$D$15,MATCH(O165,Fees!$A$5:$A$15,0))&gt;0,Q165&lt;INDEX(Fees!$D$5:$D$15,MATCH(O165,Fees!$A$5:$A$15,0))),Q165*INDEX(Fees!$E$5:$E$15,MATCH(O165,Fees!$A$5:$A$15,0))+INDEX(Fees!$F$5:$F$15,MATCH(O165,Fees!$A$5:$A$15,0)),Q165*INDEX(Fees!$B$5:$B$15,MATCH(O165,Fees!$A$5:$A$15,0))+INDEX(Fees!$C$5:$C$15,MATCH(O165,Fees!$A$5:$A$15,0))),""))</f>
        <v/>
      </c>
      <c r="T165" s="6" t="n"/>
      <c r="U165" s="7">
        <f>IF(AND(N165="Sold",Q165&lt;&gt;""),Q165-N(I165)-N(R165)-IF(T165&lt;&gt;"",T165,N(S165)),"")</f>
        <v/>
      </c>
      <c r="V165" s="8">
        <f>IF(AND(U165&lt;&gt;"",N(Q165)&gt;0),U165/Q165,"")</f>
        <v/>
      </c>
      <c r="W165" s="9">
        <f>IF(AND(ISNUMBER(P165),ISNUMBER(L165)),P165-L165,"")</f>
        <v/>
      </c>
      <c r="X165" s="4" t="n"/>
    </row>
    <row r="166">
      <c r="A166" s="4" t="n"/>
      <c r="B166" s="4" t="n"/>
      <c r="C166" s="4" t="n"/>
      <c r="D166" s="4" t="n"/>
      <c r="E166" s="4" t="n"/>
      <c r="F166" s="4" t="n"/>
      <c r="G166" s="4" t="n"/>
      <c r="H166" s="5" t="n"/>
      <c r="I166" s="6" t="n"/>
      <c r="J166" s="4" t="n"/>
      <c r="K166" s="4" t="n"/>
      <c r="L166" s="5" t="n"/>
      <c r="M166" s="6" t="n"/>
      <c r="N166" s="4" t="n"/>
      <c r="O166" s="4" t="n"/>
      <c r="P166" s="5" t="n"/>
      <c r="Q166" s="6" t="n"/>
      <c r="R166" s="6" t="n"/>
      <c r="S166" s="7">
        <f>IF(OR(O166="",Q166=""),"",IFERROR(IF(AND(INDEX(Fees!$D$5:$D$15,MATCH(O166,Fees!$A$5:$A$15,0))&gt;0,Q166&lt;INDEX(Fees!$D$5:$D$15,MATCH(O166,Fees!$A$5:$A$15,0))),Q166*INDEX(Fees!$E$5:$E$15,MATCH(O166,Fees!$A$5:$A$15,0))+INDEX(Fees!$F$5:$F$15,MATCH(O166,Fees!$A$5:$A$15,0)),Q166*INDEX(Fees!$B$5:$B$15,MATCH(O166,Fees!$A$5:$A$15,0))+INDEX(Fees!$C$5:$C$15,MATCH(O166,Fees!$A$5:$A$15,0))),""))</f>
        <v/>
      </c>
      <c r="T166" s="6" t="n"/>
      <c r="U166" s="7">
        <f>IF(AND(N166="Sold",Q166&lt;&gt;""),Q166-N(I166)-N(R166)-IF(T166&lt;&gt;"",T166,N(S166)),"")</f>
        <v/>
      </c>
      <c r="V166" s="8">
        <f>IF(AND(U166&lt;&gt;"",N(Q166)&gt;0),U166/Q166,"")</f>
        <v/>
      </c>
      <c r="W166" s="9">
        <f>IF(AND(ISNUMBER(P166),ISNUMBER(L166)),P166-L166,"")</f>
        <v/>
      </c>
      <c r="X166" s="4" t="n"/>
    </row>
    <row r="167">
      <c r="A167" s="4" t="n"/>
      <c r="B167" s="4" t="n"/>
      <c r="C167" s="4" t="n"/>
      <c r="D167" s="4" t="n"/>
      <c r="E167" s="4" t="n"/>
      <c r="F167" s="4" t="n"/>
      <c r="G167" s="4" t="n"/>
      <c r="H167" s="5" t="n"/>
      <c r="I167" s="6" t="n"/>
      <c r="J167" s="4" t="n"/>
      <c r="K167" s="4" t="n"/>
      <c r="L167" s="5" t="n"/>
      <c r="M167" s="6" t="n"/>
      <c r="N167" s="4" t="n"/>
      <c r="O167" s="4" t="n"/>
      <c r="P167" s="5" t="n"/>
      <c r="Q167" s="6" t="n"/>
      <c r="R167" s="6" t="n"/>
      <c r="S167" s="7">
        <f>IF(OR(O167="",Q167=""),"",IFERROR(IF(AND(INDEX(Fees!$D$5:$D$15,MATCH(O167,Fees!$A$5:$A$15,0))&gt;0,Q167&lt;INDEX(Fees!$D$5:$D$15,MATCH(O167,Fees!$A$5:$A$15,0))),Q167*INDEX(Fees!$E$5:$E$15,MATCH(O167,Fees!$A$5:$A$15,0))+INDEX(Fees!$F$5:$F$15,MATCH(O167,Fees!$A$5:$A$15,0)),Q167*INDEX(Fees!$B$5:$B$15,MATCH(O167,Fees!$A$5:$A$15,0))+INDEX(Fees!$C$5:$C$15,MATCH(O167,Fees!$A$5:$A$15,0))),""))</f>
        <v/>
      </c>
      <c r="T167" s="6" t="n"/>
      <c r="U167" s="7">
        <f>IF(AND(N167="Sold",Q167&lt;&gt;""),Q167-N(I167)-N(R167)-IF(T167&lt;&gt;"",T167,N(S167)),"")</f>
        <v/>
      </c>
      <c r="V167" s="8">
        <f>IF(AND(U167&lt;&gt;"",N(Q167)&gt;0),U167/Q167,"")</f>
        <v/>
      </c>
      <c r="W167" s="9">
        <f>IF(AND(ISNUMBER(P167),ISNUMBER(L167)),P167-L167,"")</f>
        <v/>
      </c>
      <c r="X167" s="4" t="n"/>
    </row>
    <row r="168">
      <c r="A168" s="4" t="n"/>
      <c r="B168" s="4" t="n"/>
      <c r="C168" s="4" t="n"/>
      <c r="D168" s="4" t="n"/>
      <c r="E168" s="4" t="n"/>
      <c r="F168" s="4" t="n"/>
      <c r="G168" s="4" t="n"/>
      <c r="H168" s="5" t="n"/>
      <c r="I168" s="6" t="n"/>
      <c r="J168" s="4" t="n"/>
      <c r="K168" s="4" t="n"/>
      <c r="L168" s="5" t="n"/>
      <c r="M168" s="6" t="n"/>
      <c r="N168" s="4" t="n"/>
      <c r="O168" s="4" t="n"/>
      <c r="P168" s="5" t="n"/>
      <c r="Q168" s="6" t="n"/>
      <c r="R168" s="6" t="n"/>
      <c r="S168" s="7">
        <f>IF(OR(O168="",Q168=""),"",IFERROR(IF(AND(INDEX(Fees!$D$5:$D$15,MATCH(O168,Fees!$A$5:$A$15,0))&gt;0,Q168&lt;INDEX(Fees!$D$5:$D$15,MATCH(O168,Fees!$A$5:$A$15,0))),Q168*INDEX(Fees!$E$5:$E$15,MATCH(O168,Fees!$A$5:$A$15,0))+INDEX(Fees!$F$5:$F$15,MATCH(O168,Fees!$A$5:$A$15,0)),Q168*INDEX(Fees!$B$5:$B$15,MATCH(O168,Fees!$A$5:$A$15,0))+INDEX(Fees!$C$5:$C$15,MATCH(O168,Fees!$A$5:$A$15,0))),""))</f>
        <v/>
      </c>
      <c r="T168" s="6" t="n"/>
      <c r="U168" s="7">
        <f>IF(AND(N168="Sold",Q168&lt;&gt;""),Q168-N(I168)-N(R168)-IF(T168&lt;&gt;"",T168,N(S168)),"")</f>
        <v/>
      </c>
      <c r="V168" s="8">
        <f>IF(AND(U168&lt;&gt;"",N(Q168)&gt;0),U168/Q168,"")</f>
        <v/>
      </c>
      <c r="W168" s="9">
        <f>IF(AND(ISNUMBER(P168),ISNUMBER(L168)),P168-L168,"")</f>
        <v/>
      </c>
      <c r="X168" s="4" t="n"/>
    </row>
    <row r="169">
      <c r="A169" s="4" t="n"/>
      <c r="B169" s="4" t="n"/>
      <c r="C169" s="4" t="n"/>
      <c r="D169" s="4" t="n"/>
      <c r="E169" s="4" t="n"/>
      <c r="F169" s="4" t="n"/>
      <c r="G169" s="4" t="n"/>
      <c r="H169" s="5" t="n"/>
      <c r="I169" s="6" t="n"/>
      <c r="J169" s="4" t="n"/>
      <c r="K169" s="4" t="n"/>
      <c r="L169" s="5" t="n"/>
      <c r="M169" s="6" t="n"/>
      <c r="N169" s="4" t="n"/>
      <c r="O169" s="4" t="n"/>
      <c r="P169" s="5" t="n"/>
      <c r="Q169" s="6" t="n"/>
      <c r="R169" s="6" t="n"/>
      <c r="S169" s="7">
        <f>IF(OR(O169="",Q169=""),"",IFERROR(IF(AND(INDEX(Fees!$D$5:$D$15,MATCH(O169,Fees!$A$5:$A$15,0))&gt;0,Q169&lt;INDEX(Fees!$D$5:$D$15,MATCH(O169,Fees!$A$5:$A$15,0))),Q169*INDEX(Fees!$E$5:$E$15,MATCH(O169,Fees!$A$5:$A$15,0))+INDEX(Fees!$F$5:$F$15,MATCH(O169,Fees!$A$5:$A$15,0)),Q169*INDEX(Fees!$B$5:$B$15,MATCH(O169,Fees!$A$5:$A$15,0))+INDEX(Fees!$C$5:$C$15,MATCH(O169,Fees!$A$5:$A$15,0))),""))</f>
        <v/>
      </c>
      <c r="T169" s="6" t="n"/>
      <c r="U169" s="7">
        <f>IF(AND(N169="Sold",Q169&lt;&gt;""),Q169-N(I169)-N(R169)-IF(T169&lt;&gt;"",T169,N(S169)),"")</f>
        <v/>
      </c>
      <c r="V169" s="8">
        <f>IF(AND(U169&lt;&gt;"",N(Q169)&gt;0),U169/Q169,"")</f>
        <v/>
      </c>
      <c r="W169" s="9">
        <f>IF(AND(ISNUMBER(P169),ISNUMBER(L169)),P169-L169,"")</f>
        <v/>
      </c>
      <c r="X169" s="4" t="n"/>
    </row>
    <row r="170">
      <c r="A170" s="4" t="n"/>
      <c r="B170" s="4" t="n"/>
      <c r="C170" s="4" t="n"/>
      <c r="D170" s="4" t="n"/>
      <c r="E170" s="4" t="n"/>
      <c r="F170" s="4" t="n"/>
      <c r="G170" s="4" t="n"/>
      <c r="H170" s="5" t="n"/>
      <c r="I170" s="6" t="n"/>
      <c r="J170" s="4" t="n"/>
      <c r="K170" s="4" t="n"/>
      <c r="L170" s="5" t="n"/>
      <c r="M170" s="6" t="n"/>
      <c r="N170" s="4" t="n"/>
      <c r="O170" s="4" t="n"/>
      <c r="P170" s="5" t="n"/>
      <c r="Q170" s="6" t="n"/>
      <c r="R170" s="6" t="n"/>
      <c r="S170" s="7">
        <f>IF(OR(O170="",Q170=""),"",IFERROR(IF(AND(INDEX(Fees!$D$5:$D$15,MATCH(O170,Fees!$A$5:$A$15,0))&gt;0,Q170&lt;INDEX(Fees!$D$5:$D$15,MATCH(O170,Fees!$A$5:$A$15,0))),Q170*INDEX(Fees!$E$5:$E$15,MATCH(O170,Fees!$A$5:$A$15,0))+INDEX(Fees!$F$5:$F$15,MATCH(O170,Fees!$A$5:$A$15,0)),Q170*INDEX(Fees!$B$5:$B$15,MATCH(O170,Fees!$A$5:$A$15,0))+INDEX(Fees!$C$5:$C$15,MATCH(O170,Fees!$A$5:$A$15,0))),""))</f>
        <v/>
      </c>
      <c r="T170" s="6" t="n"/>
      <c r="U170" s="7">
        <f>IF(AND(N170="Sold",Q170&lt;&gt;""),Q170-N(I170)-N(R170)-IF(T170&lt;&gt;"",T170,N(S170)),"")</f>
        <v/>
      </c>
      <c r="V170" s="8">
        <f>IF(AND(U170&lt;&gt;"",N(Q170)&gt;0),U170/Q170,"")</f>
        <v/>
      </c>
      <c r="W170" s="9">
        <f>IF(AND(ISNUMBER(P170),ISNUMBER(L170)),P170-L170,"")</f>
        <v/>
      </c>
      <c r="X170" s="4" t="n"/>
    </row>
    <row r="171">
      <c r="A171" s="4" t="n"/>
      <c r="B171" s="4" t="n"/>
      <c r="C171" s="4" t="n"/>
      <c r="D171" s="4" t="n"/>
      <c r="E171" s="4" t="n"/>
      <c r="F171" s="4" t="n"/>
      <c r="G171" s="4" t="n"/>
      <c r="H171" s="5" t="n"/>
      <c r="I171" s="6" t="n"/>
      <c r="J171" s="4" t="n"/>
      <c r="K171" s="4" t="n"/>
      <c r="L171" s="5" t="n"/>
      <c r="M171" s="6" t="n"/>
      <c r="N171" s="4" t="n"/>
      <c r="O171" s="4" t="n"/>
      <c r="P171" s="5" t="n"/>
      <c r="Q171" s="6" t="n"/>
      <c r="R171" s="6" t="n"/>
      <c r="S171" s="7">
        <f>IF(OR(O171="",Q171=""),"",IFERROR(IF(AND(INDEX(Fees!$D$5:$D$15,MATCH(O171,Fees!$A$5:$A$15,0))&gt;0,Q171&lt;INDEX(Fees!$D$5:$D$15,MATCH(O171,Fees!$A$5:$A$15,0))),Q171*INDEX(Fees!$E$5:$E$15,MATCH(O171,Fees!$A$5:$A$15,0))+INDEX(Fees!$F$5:$F$15,MATCH(O171,Fees!$A$5:$A$15,0)),Q171*INDEX(Fees!$B$5:$B$15,MATCH(O171,Fees!$A$5:$A$15,0))+INDEX(Fees!$C$5:$C$15,MATCH(O171,Fees!$A$5:$A$15,0))),""))</f>
        <v/>
      </c>
      <c r="T171" s="6" t="n"/>
      <c r="U171" s="7">
        <f>IF(AND(N171="Sold",Q171&lt;&gt;""),Q171-N(I171)-N(R171)-IF(T171&lt;&gt;"",T171,N(S171)),"")</f>
        <v/>
      </c>
      <c r="V171" s="8">
        <f>IF(AND(U171&lt;&gt;"",N(Q171)&gt;0),U171/Q171,"")</f>
        <v/>
      </c>
      <c r="W171" s="9">
        <f>IF(AND(ISNUMBER(P171),ISNUMBER(L171)),P171-L171,"")</f>
        <v/>
      </c>
      <c r="X171" s="4" t="n"/>
    </row>
    <row r="172">
      <c r="A172" s="4" t="n"/>
      <c r="B172" s="4" t="n"/>
      <c r="C172" s="4" t="n"/>
      <c r="D172" s="4" t="n"/>
      <c r="E172" s="4" t="n"/>
      <c r="F172" s="4" t="n"/>
      <c r="G172" s="4" t="n"/>
      <c r="H172" s="5" t="n"/>
      <c r="I172" s="6" t="n"/>
      <c r="J172" s="4" t="n"/>
      <c r="K172" s="4" t="n"/>
      <c r="L172" s="5" t="n"/>
      <c r="M172" s="6" t="n"/>
      <c r="N172" s="4" t="n"/>
      <c r="O172" s="4" t="n"/>
      <c r="P172" s="5" t="n"/>
      <c r="Q172" s="6" t="n"/>
      <c r="R172" s="6" t="n"/>
      <c r="S172" s="7">
        <f>IF(OR(O172="",Q172=""),"",IFERROR(IF(AND(INDEX(Fees!$D$5:$D$15,MATCH(O172,Fees!$A$5:$A$15,0))&gt;0,Q172&lt;INDEX(Fees!$D$5:$D$15,MATCH(O172,Fees!$A$5:$A$15,0))),Q172*INDEX(Fees!$E$5:$E$15,MATCH(O172,Fees!$A$5:$A$15,0))+INDEX(Fees!$F$5:$F$15,MATCH(O172,Fees!$A$5:$A$15,0)),Q172*INDEX(Fees!$B$5:$B$15,MATCH(O172,Fees!$A$5:$A$15,0))+INDEX(Fees!$C$5:$C$15,MATCH(O172,Fees!$A$5:$A$15,0))),""))</f>
        <v/>
      </c>
      <c r="T172" s="6" t="n"/>
      <c r="U172" s="7">
        <f>IF(AND(N172="Sold",Q172&lt;&gt;""),Q172-N(I172)-N(R172)-IF(T172&lt;&gt;"",T172,N(S172)),"")</f>
        <v/>
      </c>
      <c r="V172" s="8">
        <f>IF(AND(U172&lt;&gt;"",N(Q172)&gt;0),U172/Q172,"")</f>
        <v/>
      </c>
      <c r="W172" s="9">
        <f>IF(AND(ISNUMBER(P172),ISNUMBER(L172)),P172-L172,"")</f>
        <v/>
      </c>
      <c r="X172" s="4" t="n"/>
    </row>
    <row r="173">
      <c r="A173" s="4" t="n"/>
      <c r="B173" s="4" t="n"/>
      <c r="C173" s="4" t="n"/>
      <c r="D173" s="4" t="n"/>
      <c r="E173" s="4" t="n"/>
      <c r="F173" s="4" t="n"/>
      <c r="G173" s="4" t="n"/>
      <c r="H173" s="5" t="n"/>
      <c r="I173" s="6" t="n"/>
      <c r="J173" s="4" t="n"/>
      <c r="K173" s="4" t="n"/>
      <c r="L173" s="5" t="n"/>
      <c r="M173" s="6" t="n"/>
      <c r="N173" s="4" t="n"/>
      <c r="O173" s="4" t="n"/>
      <c r="P173" s="5" t="n"/>
      <c r="Q173" s="6" t="n"/>
      <c r="R173" s="6" t="n"/>
      <c r="S173" s="7">
        <f>IF(OR(O173="",Q173=""),"",IFERROR(IF(AND(INDEX(Fees!$D$5:$D$15,MATCH(O173,Fees!$A$5:$A$15,0))&gt;0,Q173&lt;INDEX(Fees!$D$5:$D$15,MATCH(O173,Fees!$A$5:$A$15,0))),Q173*INDEX(Fees!$E$5:$E$15,MATCH(O173,Fees!$A$5:$A$15,0))+INDEX(Fees!$F$5:$F$15,MATCH(O173,Fees!$A$5:$A$15,0)),Q173*INDEX(Fees!$B$5:$B$15,MATCH(O173,Fees!$A$5:$A$15,0))+INDEX(Fees!$C$5:$C$15,MATCH(O173,Fees!$A$5:$A$15,0))),""))</f>
        <v/>
      </c>
      <c r="T173" s="6" t="n"/>
      <c r="U173" s="7">
        <f>IF(AND(N173="Sold",Q173&lt;&gt;""),Q173-N(I173)-N(R173)-IF(T173&lt;&gt;"",T173,N(S173)),"")</f>
        <v/>
      </c>
      <c r="V173" s="8">
        <f>IF(AND(U173&lt;&gt;"",N(Q173)&gt;0),U173/Q173,"")</f>
        <v/>
      </c>
      <c r="W173" s="9">
        <f>IF(AND(ISNUMBER(P173),ISNUMBER(L173)),P173-L173,"")</f>
        <v/>
      </c>
      <c r="X173" s="4" t="n"/>
    </row>
    <row r="174">
      <c r="A174" s="4" t="n"/>
      <c r="B174" s="4" t="n"/>
      <c r="C174" s="4" t="n"/>
      <c r="D174" s="4" t="n"/>
      <c r="E174" s="4" t="n"/>
      <c r="F174" s="4" t="n"/>
      <c r="G174" s="4" t="n"/>
      <c r="H174" s="5" t="n"/>
      <c r="I174" s="6" t="n"/>
      <c r="J174" s="4" t="n"/>
      <c r="K174" s="4" t="n"/>
      <c r="L174" s="5" t="n"/>
      <c r="M174" s="6" t="n"/>
      <c r="N174" s="4" t="n"/>
      <c r="O174" s="4" t="n"/>
      <c r="P174" s="5" t="n"/>
      <c r="Q174" s="6" t="n"/>
      <c r="R174" s="6" t="n"/>
      <c r="S174" s="7">
        <f>IF(OR(O174="",Q174=""),"",IFERROR(IF(AND(INDEX(Fees!$D$5:$D$15,MATCH(O174,Fees!$A$5:$A$15,0))&gt;0,Q174&lt;INDEX(Fees!$D$5:$D$15,MATCH(O174,Fees!$A$5:$A$15,0))),Q174*INDEX(Fees!$E$5:$E$15,MATCH(O174,Fees!$A$5:$A$15,0))+INDEX(Fees!$F$5:$F$15,MATCH(O174,Fees!$A$5:$A$15,0)),Q174*INDEX(Fees!$B$5:$B$15,MATCH(O174,Fees!$A$5:$A$15,0))+INDEX(Fees!$C$5:$C$15,MATCH(O174,Fees!$A$5:$A$15,0))),""))</f>
        <v/>
      </c>
      <c r="T174" s="6" t="n"/>
      <c r="U174" s="7">
        <f>IF(AND(N174="Sold",Q174&lt;&gt;""),Q174-N(I174)-N(R174)-IF(T174&lt;&gt;"",T174,N(S174)),"")</f>
        <v/>
      </c>
      <c r="V174" s="8">
        <f>IF(AND(U174&lt;&gt;"",N(Q174)&gt;0),U174/Q174,"")</f>
        <v/>
      </c>
      <c r="W174" s="9">
        <f>IF(AND(ISNUMBER(P174),ISNUMBER(L174)),P174-L174,"")</f>
        <v/>
      </c>
      <c r="X174" s="4" t="n"/>
    </row>
    <row r="175">
      <c r="A175" s="4" t="n"/>
      <c r="B175" s="4" t="n"/>
      <c r="C175" s="4" t="n"/>
      <c r="D175" s="4" t="n"/>
      <c r="E175" s="4" t="n"/>
      <c r="F175" s="4" t="n"/>
      <c r="G175" s="4" t="n"/>
      <c r="H175" s="5" t="n"/>
      <c r="I175" s="6" t="n"/>
      <c r="J175" s="4" t="n"/>
      <c r="K175" s="4" t="n"/>
      <c r="L175" s="5" t="n"/>
      <c r="M175" s="6" t="n"/>
      <c r="N175" s="4" t="n"/>
      <c r="O175" s="4" t="n"/>
      <c r="P175" s="5" t="n"/>
      <c r="Q175" s="6" t="n"/>
      <c r="R175" s="6" t="n"/>
      <c r="S175" s="7">
        <f>IF(OR(O175="",Q175=""),"",IFERROR(IF(AND(INDEX(Fees!$D$5:$D$15,MATCH(O175,Fees!$A$5:$A$15,0))&gt;0,Q175&lt;INDEX(Fees!$D$5:$D$15,MATCH(O175,Fees!$A$5:$A$15,0))),Q175*INDEX(Fees!$E$5:$E$15,MATCH(O175,Fees!$A$5:$A$15,0))+INDEX(Fees!$F$5:$F$15,MATCH(O175,Fees!$A$5:$A$15,0)),Q175*INDEX(Fees!$B$5:$B$15,MATCH(O175,Fees!$A$5:$A$15,0))+INDEX(Fees!$C$5:$C$15,MATCH(O175,Fees!$A$5:$A$15,0))),""))</f>
        <v/>
      </c>
      <c r="T175" s="6" t="n"/>
      <c r="U175" s="7">
        <f>IF(AND(N175="Sold",Q175&lt;&gt;""),Q175-N(I175)-N(R175)-IF(T175&lt;&gt;"",T175,N(S175)),"")</f>
        <v/>
      </c>
      <c r="V175" s="8">
        <f>IF(AND(U175&lt;&gt;"",N(Q175)&gt;0),U175/Q175,"")</f>
        <v/>
      </c>
      <c r="W175" s="9">
        <f>IF(AND(ISNUMBER(P175),ISNUMBER(L175)),P175-L175,"")</f>
        <v/>
      </c>
      <c r="X175" s="4" t="n"/>
    </row>
    <row r="176">
      <c r="A176" s="4" t="n"/>
      <c r="B176" s="4" t="n"/>
      <c r="C176" s="4" t="n"/>
      <c r="D176" s="4" t="n"/>
      <c r="E176" s="4" t="n"/>
      <c r="F176" s="4" t="n"/>
      <c r="G176" s="4" t="n"/>
      <c r="H176" s="5" t="n"/>
      <c r="I176" s="6" t="n"/>
      <c r="J176" s="4" t="n"/>
      <c r="K176" s="4" t="n"/>
      <c r="L176" s="5" t="n"/>
      <c r="M176" s="6" t="n"/>
      <c r="N176" s="4" t="n"/>
      <c r="O176" s="4" t="n"/>
      <c r="P176" s="5" t="n"/>
      <c r="Q176" s="6" t="n"/>
      <c r="R176" s="6" t="n"/>
      <c r="S176" s="7">
        <f>IF(OR(O176="",Q176=""),"",IFERROR(IF(AND(INDEX(Fees!$D$5:$D$15,MATCH(O176,Fees!$A$5:$A$15,0))&gt;0,Q176&lt;INDEX(Fees!$D$5:$D$15,MATCH(O176,Fees!$A$5:$A$15,0))),Q176*INDEX(Fees!$E$5:$E$15,MATCH(O176,Fees!$A$5:$A$15,0))+INDEX(Fees!$F$5:$F$15,MATCH(O176,Fees!$A$5:$A$15,0)),Q176*INDEX(Fees!$B$5:$B$15,MATCH(O176,Fees!$A$5:$A$15,0))+INDEX(Fees!$C$5:$C$15,MATCH(O176,Fees!$A$5:$A$15,0))),""))</f>
        <v/>
      </c>
      <c r="T176" s="6" t="n"/>
      <c r="U176" s="7">
        <f>IF(AND(N176="Sold",Q176&lt;&gt;""),Q176-N(I176)-N(R176)-IF(T176&lt;&gt;"",T176,N(S176)),"")</f>
        <v/>
      </c>
      <c r="V176" s="8">
        <f>IF(AND(U176&lt;&gt;"",N(Q176)&gt;0),U176/Q176,"")</f>
        <v/>
      </c>
      <c r="W176" s="9">
        <f>IF(AND(ISNUMBER(P176),ISNUMBER(L176)),P176-L176,"")</f>
        <v/>
      </c>
      <c r="X176" s="4" t="n"/>
    </row>
    <row r="177">
      <c r="A177" s="4" t="n"/>
      <c r="B177" s="4" t="n"/>
      <c r="C177" s="4" t="n"/>
      <c r="D177" s="4" t="n"/>
      <c r="E177" s="4" t="n"/>
      <c r="F177" s="4" t="n"/>
      <c r="G177" s="4" t="n"/>
      <c r="H177" s="5" t="n"/>
      <c r="I177" s="6" t="n"/>
      <c r="J177" s="4" t="n"/>
      <c r="K177" s="4" t="n"/>
      <c r="L177" s="5" t="n"/>
      <c r="M177" s="6" t="n"/>
      <c r="N177" s="4" t="n"/>
      <c r="O177" s="4" t="n"/>
      <c r="P177" s="5" t="n"/>
      <c r="Q177" s="6" t="n"/>
      <c r="R177" s="6" t="n"/>
      <c r="S177" s="7">
        <f>IF(OR(O177="",Q177=""),"",IFERROR(IF(AND(INDEX(Fees!$D$5:$D$15,MATCH(O177,Fees!$A$5:$A$15,0))&gt;0,Q177&lt;INDEX(Fees!$D$5:$D$15,MATCH(O177,Fees!$A$5:$A$15,0))),Q177*INDEX(Fees!$E$5:$E$15,MATCH(O177,Fees!$A$5:$A$15,0))+INDEX(Fees!$F$5:$F$15,MATCH(O177,Fees!$A$5:$A$15,0)),Q177*INDEX(Fees!$B$5:$B$15,MATCH(O177,Fees!$A$5:$A$15,0))+INDEX(Fees!$C$5:$C$15,MATCH(O177,Fees!$A$5:$A$15,0))),""))</f>
        <v/>
      </c>
      <c r="T177" s="6" t="n"/>
      <c r="U177" s="7">
        <f>IF(AND(N177="Sold",Q177&lt;&gt;""),Q177-N(I177)-N(R177)-IF(T177&lt;&gt;"",T177,N(S177)),"")</f>
        <v/>
      </c>
      <c r="V177" s="8">
        <f>IF(AND(U177&lt;&gt;"",N(Q177)&gt;0),U177/Q177,"")</f>
        <v/>
      </c>
      <c r="W177" s="9">
        <f>IF(AND(ISNUMBER(P177),ISNUMBER(L177)),P177-L177,"")</f>
        <v/>
      </c>
      <c r="X177" s="4" t="n"/>
    </row>
    <row r="178">
      <c r="A178" s="4" t="n"/>
      <c r="B178" s="4" t="n"/>
      <c r="C178" s="4" t="n"/>
      <c r="D178" s="4" t="n"/>
      <c r="E178" s="4" t="n"/>
      <c r="F178" s="4" t="n"/>
      <c r="G178" s="4" t="n"/>
      <c r="H178" s="5" t="n"/>
      <c r="I178" s="6" t="n"/>
      <c r="J178" s="4" t="n"/>
      <c r="K178" s="4" t="n"/>
      <c r="L178" s="5" t="n"/>
      <c r="M178" s="6" t="n"/>
      <c r="N178" s="4" t="n"/>
      <c r="O178" s="4" t="n"/>
      <c r="P178" s="5" t="n"/>
      <c r="Q178" s="6" t="n"/>
      <c r="R178" s="6" t="n"/>
      <c r="S178" s="7">
        <f>IF(OR(O178="",Q178=""),"",IFERROR(IF(AND(INDEX(Fees!$D$5:$D$15,MATCH(O178,Fees!$A$5:$A$15,0))&gt;0,Q178&lt;INDEX(Fees!$D$5:$D$15,MATCH(O178,Fees!$A$5:$A$15,0))),Q178*INDEX(Fees!$E$5:$E$15,MATCH(O178,Fees!$A$5:$A$15,0))+INDEX(Fees!$F$5:$F$15,MATCH(O178,Fees!$A$5:$A$15,0)),Q178*INDEX(Fees!$B$5:$B$15,MATCH(O178,Fees!$A$5:$A$15,0))+INDEX(Fees!$C$5:$C$15,MATCH(O178,Fees!$A$5:$A$15,0))),""))</f>
        <v/>
      </c>
      <c r="T178" s="6" t="n"/>
      <c r="U178" s="7">
        <f>IF(AND(N178="Sold",Q178&lt;&gt;""),Q178-N(I178)-N(R178)-IF(T178&lt;&gt;"",T178,N(S178)),"")</f>
        <v/>
      </c>
      <c r="V178" s="8">
        <f>IF(AND(U178&lt;&gt;"",N(Q178)&gt;0),U178/Q178,"")</f>
        <v/>
      </c>
      <c r="W178" s="9">
        <f>IF(AND(ISNUMBER(P178),ISNUMBER(L178)),P178-L178,"")</f>
        <v/>
      </c>
      <c r="X178" s="4" t="n"/>
    </row>
    <row r="179">
      <c r="A179" s="4" t="n"/>
      <c r="B179" s="4" t="n"/>
      <c r="C179" s="4" t="n"/>
      <c r="D179" s="4" t="n"/>
      <c r="E179" s="4" t="n"/>
      <c r="F179" s="4" t="n"/>
      <c r="G179" s="4" t="n"/>
      <c r="H179" s="5" t="n"/>
      <c r="I179" s="6" t="n"/>
      <c r="J179" s="4" t="n"/>
      <c r="K179" s="4" t="n"/>
      <c r="L179" s="5" t="n"/>
      <c r="M179" s="6" t="n"/>
      <c r="N179" s="4" t="n"/>
      <c r="O179" s="4" t="n"/>
      <c r="P179" s="5" t="n"/>
      <c r="Q179" s="6" t="n"/>
      <c r="R179" s="6" t="n"/>
      <c r="S179" s="7">
        <f>IF(OR(O179="",Q179=""),"",IFERROR(IF(AND(INDEX(Fees!$D$5:$D$15,MATCH(O179,Fees!$A$5:$A$15,0))&gt;0,Q179&lt;INDEX(Fees!$D$5:$D$15,MATCH(O179,Fees!$A$5:$A$15,0))),Q179*INDEX(Fees!$E$5:$E$15,MATCH(O179,Fees!$A$5:$A$15,0))+INDEX(Fees!$F$5:$F$15,MATCH(O179,Fees!$A$5:$A$15,0)),Q179*INDEX(Fees!$B$5:$B$15,MATCH(O179,Fees!$A$5:$A$15,0))+INDEX(Fees!$C$5:$C$15,MATCH(O179,Fees!$A$5:$A$15,0))),""))</f>
        <v/>
      </c>
      <c r="T179" s="6" t="n"/>
      <c r="U179" s="7">
        <f>IF(AND(N179="Sold",Q179&lt;&gt;""),Q179-N(I179)-N(R179)-IF(T179&lt;&gt;"",T179,N(S179)),"")</f>
        <v/>
      </c>
      <c r="V179" s="8">
        <f>IF(AND(U179&lt;&gt;"",N(Q179)&gt;0),U179/Q179,"")</f>
        <v/>
      </c>
      <c r="W179" s="9">
        <f>IF(AND(ISNUMBER(P179),ISNUMBER(L179)),P179-L179,"")</f>
        <v/>
      </c>
      <c r="X179" s="4" t="n"/>
    </row>
    <row r="180">
      <c r="A180" s="4" t="n"/>
      <c r="B180" s="4" t="n"/>
      <c r="C180" s="4" t="n"/>
      <c r="D180" s="4" t="n"/>
      <c r="E180" s="4" t="n"/>
      <c r="F180" s="4" t="n"/>
      <c r="G180" s="4" t="n"/>
      <c r="H180" s="5" t="n"/>
      <c r="I180" s="6" t="n"/>
      <c r="J180" s="4" t="n"/>
      <c r="K180" s="4" t="n"/>
      <c r="L180" s="5" t="n"/>
      <c r="M180" s="6" t="n"/>
      <c r="N180" s="4" t="n"/>
      <c r="O180" s="4" t="n"/>
      <c r="P180" s="5" t="n"/>
      <c r="Q180" s="6" t="n"/>
      <c r="R180" s="6" t="n"/>
      <c r="S180" s="7">
        <f>IF(OR(O180="",Q180=""),"",IFERROR(IF(AND(INDEX(Fees!$D$5:$D$15,MATCH(O180,Fees!$A$5:$A$15,0))&gt;0,Q180&lt;INDEX(Fees!$D$5:$D$15,MATCH(O180,Fees!$A$5:$A$15,0))),Q180*INDEX(Fees!$E$5:$E$15,MATCH(O180,Fees!$A$5:$A$15,0))+INDEX(Fees!$F$5:$F$15,MATCH(O180,Fees!$A$5:$A$15,0)),Q180*INDEX(Fees!$B$5:$B$15,MATCH(O180,Fees!$A$5:$A$15,0))+INDEX(Fees!$C$5:$C$15,MATCH(O180,Fees!$A$5:$A$15,0))),""))</f>
        <v/>
      </c>
      <c r="T180" s="6" t="n"/>
      <c r="U180" s="7">
        <f>IF(AND(N180="Sold",Q180&lt;&gt;""),Q180-N(I180)-N(R180)-IF(T180&lt;&gt;"",T180,N(S180)),"")</f>
        <v/>
      </c>
      <c r="V180" s="8">
        <f>IF(AND(U180&lt;&gt;"",N(Q180)&gt;0),U180/Q180,"")</f>
        <v/>
      </c>
      <c r="W180" s="9">
        <f>IF(AND(ISNUMBER(P180),ISNUMBER(L180)),P180-L180,"")</f>
        <v/>
      </c>
      <c r="X180" s="4" t="n"/>
    </row>
    <row r="181">
      <c r="A181" s="4" t="n"/>
      <c r="B181" s="4" t="n"/>
      <c r="C181" s="4" t="n"/>
      <c r="D181" s="4" t="n"/>
      <c r="E181" s="4" t="n"/>
      <c r="F181" s="4" t="n"/>
      <c r="G181" s="4" t="n"/>
      <c r="H181" s="5" t="n"/>
      <c r="I181" s="6" t="n"/>
      <c r="J181" s="4" t="n"/>
      <c r="K181" s="4" t="n"/>
      <c r="L181" s="5" t="n"/>
      <c r="M181" s="6" t="n"/>
      <c r="N181" s="4" t="n"/>
      <c r="O181" s="4" t="n"/>
      <c r="P181" s="5" t="n"/>
      <c r="Q181" s="6" t="n"/>
      <c r="R181" s="6" t="n"/>
      <c r="S181" s="7">
        <f>IF(OR(O181="",Q181=""),"",IFERROR(IF(AND(INDEX(Fees!$D$5:$D$15,MATCH(O181,Fees!$A$5:$A$15,0))&gt;0,Q181&lt;INDEX(Fees!$D$5:$D$15,MATCH(O181,Fees!$A$5:$A$15,0))),Q181*INDEX(Fees!$E$5:$E$15,MATCH(O181,Fees!$A$5:$A$15,0))+INDEX(Fees!$F$5:$F$15,MATCH(O181,Fees!$A$5:$A$15,0)),Q181*INDEX(Fees!$B$5:$B$15,MATCH(O181,Fees!$A$5:$A$15,0))+INDEX(Fees!$C$5:$C$15,MATCH(O181,Fees!$A$5:$A$15,0))),""))</f>
        <v/>
      </c>
      <c r="T181" s="6" t="n"/>
      <c r="U181" s="7">
        <f>IF(AND(N181="Sold",Q181&lt;&gt;""),Q181-N(I181)-N(R181)-IF(T181&lt;&gt;"",T181,N(S181)),"")</f>
        <v/>
      </c>
      <c r="V181" s="8">
        <f>IF(AND(U181&lt;&gt;"",N(Q181)&gt;0),U181/Q181,"")</f>
        <v/>
      </c>
      <c r="W181" s="9">
        <f>IF(AND(ISNUMBER(P181),ISNUMBER(L181)),P181-L181,"")</f>
        <v/>
      </c>
      <c r="X181" s="4" t="n"/>
    </row>
    <row r="182">
      <c r="A182" s="4" t="n"/>
      <c r="B182" s="4" t="n"/>
      <c r="C182" s="4" t="n"/>
      <c r="D182" s="4" t="n"/>
      <c r="E182" s="4" t="n"/>
      <c r="F182" s="4" t="n"/>
      <c r="G182" s="4" t="n"/>
      <c r="H182" s="5" t="n"/>
      <c r="I182" s="6" t="n"/>
      <c r="J182" s="4" t="n"/>
      <c r="K182" s="4" t="n"/>
      <c r="L182" s="5" t="n"/>
      <c r="M182" s="6" t="n"/>
      <c r="N182" s="4" t="n"/>
      <c r="O182" s="4" t="n"/>
      <c r="P182" s="5" t="n"/>
      <c r="Q182" s="6" t="n"/>
      <c r="R182" s="6" t="n"/>
      <c r="S182" s="7">
        <f>IF(OR(O182="",Q182=""),"",IFERROR(IF(AND(INDEX(Fees!$D$5:$D$15,MATCH(O182,Fees!$A$5:$A$15,0))&gt;0,Q182&lt;INDEX(Fees!$D$5:$D$15,MATCH(O182,Fees!$A$5:$A$15,0))),Q182*INDEX(Fees!$E$5:$E$15,MATCH(O182,Fees!$A$5:$A$15,0))+INDEX(Fees!$F$5:$F$15,MATCH(O182,Fees!$A$5:$A$15,0)),Q182*INDEX(Fees!$B$5:$B$15,MATCH(O182,Fees!$A$5:$A$15,0))+INDEX(Fees!$C$5:$C$15,MATCH(O182,Fees!$A$5:$A$15,0))),""))</f>
        <v/>
      </c>
      <c r="T182" s="6" t="n"/>
      <c r="U182" s="7">
        <f>IF(AND(N182="Sold",Q182&lt;&gt;""),Q182-N(I182)-N(R182)-IF(T182&lt;&gt;"",T182,N(S182)),"")</f>
        <v/>
      </c>
      <c r="V182" s="8">
        <f>IF(AND(U182&lt;&gt;"",N(Q182)&gt;0),U182/Q182,"")</f>
        <v/>
      </c>
      <c r="W182" s="9">
        <f>IF(AND(ISNUMBER(P182),ISNUMBER(L182)),P182-L182,"")</f>
        <v/>
      </c>
      <c r="X182" s="4" t="n"/>
    </row>
    <row r="183">
      <c r="A183" s="4" t="n"/>
      <c r="B183" s="4" t="n"/>
      <c r="C183" s="4" t="n"/>
      <c r="D183" s="4" t="n"/>
      <c r="E183" s="4" t="n"/>
      <c r="F183" s="4" t="n"/>
      <c r="G183" s="4" t="n"/>
      <c r="H183" s="5" t="n"/>
      <c r="I183" s="6" t="n"/>
      <c r="J183" s="4" t="n"/>
      <c r="K183" s="4" t="n"/>
      <c r="L183" s="5" t="n"/>
      <c r="M183" s="6" t="n"/>
      <c r="N183" s="4" t="n"/>
      <c r="O183" s="4" t="n"/>
      <c r="P183" s="5" t="n"/>
      <c r="Q183" s="6" t="n"/>
      <c r="R183" s="6" t="n"/>
      <c r="S183" s="7">
        <f>IF(OR(O183="",Q183=""),"",IFERROR(IF(AND(INDEX(Fees!$D$5:$D$15,MATCH(O183,Fees!$A$5:$A$15,0))&gt;0,Q183&lt;INDEX(Fees!$D$5:$D$15,MATCH(O183,Fees!$A$5:$A$15,0))),Q183*INDEX(Fees!$E$5:$E$15,MATCH(O183,Fees!$A$5:$A$15,0))+INDEX(Fees!$F$5:$F$15,MATCH(O183,Fees!$A$5:$A$15,0)),Q183*INDEX(Fees!$B$5:$B$15,MATCH(O183,Fees!$A$5:$A$15,0))+INDEX(Fees!$C$5:$C$15,MATCH(O183,Fees!$A$5:$A$15,0))),""))</f>
        <v/>
      </c>
      <c r="T183" s="6" t="n"/>
      <c r="U183" s="7">
        <f>IF(AND(N183="Sold",Q183&lt;&gt;""),Q183-N(I183)-N(R183)-IF(T183&lt;&gt;"",T183,N(S183)),"")</f>
        <v/>
      </c>
      <c r="V183" s="8">
        <f>IF(AND(U183&lt;&gt;"",N(Q183)&gt;0),U183/Q183,"")</f>
        <v/>
      </c>
      <c r="W183" s="9">
        <f>IF(AND(ISNUMBER(P183),ISNUMBER(L183)),P183-L183,"")</f>
        <v/>
      </c>
      <c r="X183" s="4" t="n"/>
    </row>
    <row r="184">
      <c r="A184" s="4" t="n"/>
      <c r="B184" s="4" t="n"/>
      <c r="C184" s="4" t="n"/>
      <c r="D184" s="4" t="n"/>
      <c r="E184" s="4" t="n"/>
      <c r="F184" s="4" t="n"/>
      <c r="G184" s="4" t="n"/>
      <c r="H184" s="5" t="n"/>
      <c r="I184" s="6" t="n"/>
      <c r="J184" s="4" t="n"/>
      <c r="K184" s="4" t="n"/>
      <c r="L184" s="5" t="n"/>
      <c r="M184" s="6" t="n"/>
      <c r="N184" s="4" t="n"/>
      <c r="O184" s="4" t="n"/>
      <c r="P184" s="5" t="n"/>
      <c r="Q184" s="6" t="n"/>
      <c r="R184" s="6" t="n"/>
      <c r="S184" s="7">
        <f>IF(OR(O184="",Q184=""),"",IFERROR(IF(AND(INDEX(Fees!$D$5:$D$15,MATCH(O184,Fees!$A$5:$A$15,0))&gt;0,Q184&lt;INDEX(Fees!$D$5:$D$15,MATCH(O184,Fees!$A$5:$A$15,0))),Q184*INDEX(Fees!$E$5:$E$15,MATCH(O184,Fees!$A$5:$A$15,0))+INDEX(Fees!$F$5:$F$15,MATCH(O184,Fees!$A$5:$A$15,0)),Q184*INDEX(Fees!$B$5:$B$15,MATCH(O184,Fees!$A$5:$A$15,0))+INDEX(Fees!$C$5:$C$15,MATCH(O184,Fees!$A$5:$A$15,0))),""))</f>
        <v/>
      </c>
      <c r="T184" s="6" t="n"/>
      <c r="U184" s="7">
        <f>IF(AND(N184="Sold",Q184&lt;&gt;""),Q184-N(I184)-N(R184)-IF(T184&lt;&gt;"",T184,N(S184)),"")</f>
        <v/>
      </c>
      <c r="V184" s="8">
        <f>IF(AND(U184&lt;&gt;"",N(Q184)&gt;0),U184/Q184,"")</f>
        <v/>
      </c>
      <c r="W184" s="9">
        <f>IF(AND(ISNUMBER(P184),ISNUMBER(L184)),P184-L184,"")</f>
        <v/>
      </c>
      <c r="X184" s="4" t="n"/>
    </row>
    <row r="185">
      <c r="A185" s="4" t="n"/>
      <c r="B185" s="4" t="n"/>
      <c r="C185" s="4" t="n"/>
      <c r="D185" s="4" t="n"/>
      <c r="E185" s="4" t="n"/>
      <c r="F185" s="4" t="n"/>
      <c r="G185" s="4" t="n"/>
      <c r="H185" s="5" t="n"/>
      <c r="I185" s="6" t="n"/>
      <c r="J185" s="4" t="n"/>
      <c r="K185" s="4" t="n"/>
      <c r="L185" s="5" t="n"/>
      <c r="M185" s="6" t="n"/>
      <c r="N185" s="4" t="n"/>
      <c r="O185" s="4" t="n"/>
      <c r="P185" s="5" t="n"/>
      <c r="Q185" s="6" t="n"/>
      <c r="R185" s="6" t="n"/>
      <c r="S185" s="7">
        <f>IF(OR(O185="",Q185=""),"",IFERROR(IF(AND(INDEX(Fees!$D$5:$D$15,MATCH(O185,Fees!$A$5:$A$15,0))&gt;0,Q185&lt;INDEX(Fees!$D$5:$D$15,MATCH(O185,Fees!$A$5:$A$15,0))),Q185*INDEX(Fees!$E$5:$E$15,MATCH(O185,Fees!$A$5:$A$15,0))+INDEX(Fees!$F$5:$F$15,MATCH(O185,Fees!$A$5:$A$15,0)),Q185*INDEX(Fees!$B$5:$B$15,MATCH(O185,Fees!$A$5:$A$15,0))+INDEX(Fees!$C$5:$C$15,MATCH(O185,Fees!$A$5:$A$15,0))),""))</f>
        <v/>
      </c>
      <c r="T185" s="6" t="n"/>
      <c r="U185" s="7">
        <f>IF(AND(N185="Sold",Q185&lt;&gt;""),Q185-N(I185)-N(R185)-IF(T185&lt;&gt;"",T185,N(S185)),"")</f>
        <v/>
      </c>
      <c r="V185" s="8">
        <f>IF(AND(U185&lt;&gt;"",N(Q185)&gt;0),U185/Q185,"")</f>
        <v/>
      </c>
      <c r="W185" s="9">
        <f>IF(AND(ISNUMBER(P185),ISNUMBER(L185)),P185-L185,"")</f>
        <v/>
      </c>
      <c r="X185" s="4" t="n"/>
    </row>
    <row r="186">
      <c r="A186" s="4" t="n"/>
      <c r="B186" s="4" t="n"/>
      <c r="C186" s="4" t="n"/>
      <c r="D186" s="4" t="n"/>
      <c r="E186" s="4" t="n"/>
      <c r="F186" s="4" t="n"/>
      <c r="G186" s="4" t="n"/>
      <c r="H186" s="5" t="n"/>
      <c r="I186" s="6" t="n"/>
      <c r="J186" s="4" t="n"/>
      <c r="K186" s="4" t="n"/>
      <c r="L186" s="5" t="n"/>
      <c r="M186" s="6" t="n"/>
      <c r="N186" s="4" t="n"/>
      <c r="O186" s="4" t="n"/>
      <c r="P186" s="5" t="n"/>
      <c r="Q186" s="6" t="n"/>
      <c r="R186" s="6" t="n"/>
      <c r="S186" s="7">
        <f>IF(OR(O186="",Q186=""),"",IFERROR(IF(AND(INDEX(Fees!$D$5:$D$15,MATCH(O186,Fees!$A$5:$A$15,0))&gt;0,Q186&lt;INDEX(Fees!$D$5:$D$15,MATCH(O186,Fees!$A$5:$A$15,0))),Q186*INDEX(Fees!$E$5:$E$15,MATCH(O186,Fees!$A$5:$A$15,0))+INDEX(Fees!$F$5:$F$15,MATCH(O186,Fees!$A$5:$A$15,0)),Q186*INDEX(Fees!$B$5:$B$15,MATCH(O186,Fees!$A$5:$A$15,0))+INDEX(Fees!$C$5:$C$15,MATCH(O186,Fees!$A$5:$A$15,0))),""))</f>
        <v/>
      </c>
      <c r="T186" s="6" t="n"/>
      <c r="U186" s="7">
        <f>IF(AND(N186="Sold",Q186&lt;&gt;""),Q186-N(I186)-N(R186)-IF(T186&lt;&gt;"",T186,N(S186)),"")</f>
        <v/>
      </c>
      <c r="V186" s="8">
        <f>IF(AND(U186&lt;&gt;"",N(Q186)&gt;0),U186/Q186,"")</f>
        <v/>
      </c>
      <c r="W186" s="9">
        <f>IF(AND(ISNUMBER(P186),ISNUMBER(L186)),P186-L186,"")</f>
        <v/>
      </c>
      <c r="X186" s="4" t="n"/>
    </row>
    <row r="187">
      <c r="A187" s="4" t="n"/>
      <c r="B187" s="4" t="n"/>
      <c r="C187" s="4" t="n"/>
      <c r="D187" s="4" t="n"/>
      <c r="E187" s="4" t="n"/>
      <c r="F187" s="4" t="n"/>
      <c r="G187" s="4" t="n"/>
      <c r="H187" s="5" t="n"/>
      <c r="I187" s="6" t="n"/>
      <c r="J187" s="4" t="n"/>
      <c r="K187" s="4" t="n"/>
      <c r="L187" s="5" t="n"/>
      <c r="M187" s="6" t="n"/>
      <c r="N187" s="4" t="n"/>
      <c r="O187" s="4" t="n"/>
      <c r="P187" s="5" t="n"/>
      <c r="Q187" s="6" t="n"/>
      <c r="R187" s="6" t="n"/>
      <c r="S187" s="7">
        <f>IF(OR(O187="",Q187=""),"",IFERROR(IF(AND(INDEX(Fees!$D$5:$D$15,MATCH(O187,Fees!$A$5:$A$15,0))&gt;0,Q187&lt;INDEX(Fees!$D$5:$D$15,MATCH(O187,Fees!$A$5:$A$15,0))),Q187*INDEX(Fees!$E$5:$E$15,MATCH(O187,Fees!$A$5:$A$15,0))+INDEX(Fees!$F$5:$F$15,MATCH(O187,Fees!$A$5:$A$15,0)),Q187*INDEX(Fees!$B$5:$B$15,MATCH(O187,Fees!$A$5:$A$15,0))+INDEX(Fees!$C$5:$C$15,MATCH(O187,Fees!$A$5:$A$15,0))),""))</f>
        <v/>
      </c>
      <c r="T187" s="6" t="n"/>
      <c r="U187" s="7">
        <f>IF(AND(N187="Sold",Q187&lt;&gt;""),Q187-N(I187)-N(R187)-IF(T187&lt;&gt;"",T187,N(S187)),"")</f>
        <v/>
      </c>
      <c r="V187" s="8">
        <f>IF(AND(U187&lt;&gt;"",N(Q187)&gt;0),U187/Q187,"")</f>
        <v/>
      </c>
      <c r="W187" s="9">
        <f>IF(AND(ISNUMBER(P187),ISNUMBER(L187)),P187-L187,"")</f>
        <v/>
      </c>
      <c r="X187" s="4" t="n"/>
    </row>
    <row r="188">
      <c r="A188" s="4" t="n"/>
      <c r="B188" s="4" t="n"/>
      <c r="C188" s="4" t="n"/>
      <c r="D188" s="4" t="n"/>
      <c r="E188" s="4" t="n"/>
      <c r="F188" s="4" t="n"/>
      <c r="G188" s="4" t="n"/>
      <c r="H188" s="5" t="n"/>
      <c r="I188" s="6" t="n"/>
      <c r="J188" s="4" t="n"/>
      <c r="K188" s="4" t="n"/>
      <c r="L188" s="5" t="n"/>
      <c r="M188" s="6" t="n"/>
      <c r="N188" s="4" t="n"/>
      <c r="O188" s="4" t="n"/>
      <c r="P188" s="5" t="n"/>
      <c r="Q188" s="6" t="n"/>
      <c r="R188" s="6" t="n"/>
      <c r="S188" s="7">
        <f>IF(OR(O188="",Q188=""),"",IFERROR(IF(AND(INDEX(Fees!$D$5:$D$15,MATCH(O188,Fees!$A$5:$A$15,0))&gt;0,Q188&lt;INDEX(Fees!$D$5:$D$15,MATCH(O188,Fees!$A$5:$A$15,0))),Q188*INDEX(Fees!$E$5:$E$15,MATCH(O188,Fees!$A$5:$A$15,0))+INDEX(Fees!$F$5:$F$15,MATCH(O188,Fees!$A$5:$A$15,0)),Q188*INDEX(Fees!$B$5:$B$15,MATCH(O188,Fees!$A$5:$A$15,0))+INDEX(Fees!$C$5:$C$15,MATCH(O188,Fees!$A$5:$A$15,0))),""))</f>
        <v/>
      </c>
      <c r="T188" s="6" t="n"/>
      <c r="U188" s="7">
        <f>IF(AND(N188="Sold",Q188&lt;&gt;""),Q188-N(I188)-N(R188)-IF(T188&lt;&gt;"",T188,N(S188)),"")</f>
        <v/>
      </c>
      <c r="V188" s="8">
        <f>IF(AND(U188&lt;&gt;"",N(Q188)&gt;0),U188/Q188,"")</f>
        <v/>
      </c>
      <c r="W188" s="9">
        <f>IF(AND(ISNUMBER(P188),ISNUMBER(L188)),P188-L188,"")</f>
        <v/>
      </c>
      <c r="X188" s="4" t="n"/>
    </row>
    <row r="189">
      <c r="A189" s="4" t="n"/>
      <c r="B189" s="4" t="n"/>
      <c r="C189" s="4" t="n"/>
      <c r="D189" s="4" t="n"/>
      <c r="E189" s="4" t="n"/>
      <c r="F189" s="4" t="n"/>
      <c r="G189" s="4" t="n"/>
      <c r="H189" s="5" t="n"/>
      <c r="I189" s="6" t="n"/>
      <c r="J189" s="4" t="n"/>
      <c r="K189" s="4" t="n"/>
      <c r="L189" s="5" t="n"/>
      <c r="M189" s="6" t="n"/>
      <c r="N189" s="4" t="n"/>
      <c r="O189" s="4" t="n"/>
      <c r="P189" s="5" t="n"/>
      <c r="Q189" s="6" t="n"/>
      <c r="R189" s="6" t="n"/>
      <c r="S189" s="7">
        <f>IF(OR(O189="",Q189=""),"",IFERROR(IF(AND(INDEX(Fees!$D$5:$D$15,MATCH(O189,Fees!$A$5:$A$15,0))&gt;0,Q189&lt;INDEX(Fees!$D$5:$D$15,MATCH(O189,Fees!$A$5:$A$15,0))),Q189*INDEX(Fees!$E$5:$E$15,MATCH(O189,Fees!$A$5:$A$15,0))+INDEX(Fees!$F$5:$F$15,MATCH(O189,Fees!$A$5:$A$15,0)),Q189*INDEX(Fees!$B$5:$B$15,MATCH(O189,Fees!$A$5:$A$15,0))+INDEX(Fees!$C$5:$C$15,MATCH(O189,Fees!$A$5:$A$15,0))),""))</f>
        <v/>
      </c>
      <c r="T189" s="6" t="n"/>
      <c r="U189" s="7">
        <f>IF(AND(N189="Sold",Q189&lt;&gt;""),Q189-N(I189)-N(R189)-IF(T189&lt;&gt;"",T189,N(S189)),"")</f>
        <v/>
      </c>
      <c r="V189" s="8">
        <f>IF(AND(U189&lt;&gt;"",N(Q189)&gt;0),U189/Q189,"")</f>
        <v/>
      </c>
      <c r="W189" s="9">
        <f>IF(AND(ISNUMBER(P189),ISNUMBER(L189)),P189-L189,"")</f>
        <v/>
      </c>
      <c r="X189" s="4" t="n"/>
    </row>
    <row r="190">
      <c r="A190" s="4" t="n"/>
      <c r="B190" s="4" t="n"/>
      <c r="C190" s="4" t="n"/>
      <c r="D190" s="4" t="n"/>
      <c r="E190" s="4" t="n"/>
      <c r="F190" s="4" t="n"/>
      <c r="G190" s="4" t="n"/>
      <c r="H190" s="5" t="n"/>
      <c r="I190" s="6" t="n"/>
      <c r="J190" s="4" t="n"/>
      <c r="K190" s="4" t="n"/>
      <c r="L190" s="5" t="n"/>
      <c r="M190" s="6" t="n"/>
      <c r="N190" s="4" t="n"/>
      <c r="O190" s="4" t="n"/>
      <c r="P190" s="5" t="n"/>
      <c r="Q190" s="6" t="n"/>
      <c r="R190" s="6" t="n"/>
      <c r="S190" s="7">
        <f>IF(OR(O190="",Q190=""),"",IFERROR(IF(AND(INDEX(Fees!$D$5:$D$15,MATCH(O190,Fees!$A$5:$A$15,0))&gt;0,Q190&lt;INDEX(Fees!$D$5:$D$15,MATCH(O190,Fees!$A$5:$A$15,0))),Q190*INDEX(Fees!$E$5:$E$15,MATCH(O190,Fees!$A$5:$A$15,0))+INDEX(Fees!$F$5:$F$15,MATCH(O190,Fees!$A$5:$A$15,0)),Q190*INDEX(Fees!$B$5:$B$15,MATCH(O190,Fees!$A$5:$A$15,0))+INDEX(Fees!$C$5:$C$15,MATCH(O190,Fees!$A$5:$A$15,0))),""))</f>
        <v/>
      </c>
      <c r="T190" s="6" t="n"/>
      <c r="U190" s="7">
        <f>IF(AND(N190="Sold",Q190&lt;&gt;""),Q190-N(I190)-N(R190)-IF(T190&lt;&gt;"",T190,N(S190)),"")</f>
        <v/>
      </c>
      <c r="V190" s="8">
        <f>IF(AND(U190&lt;&gt;"",N(Q190)&gt;0),U190/Q190,"")</f>
        <v/>
      </c>
      <c r="W190" s="9">
        <f>IF(AND(ISNUMBER(P190),ISNUMBER(L190)),P190-L190,"")</f>
        <v/>
      </c>
      <c r="X190" s="4" t="n"/>
    </row>
    <row r="191">
      <c r="A191" s="4" t="n"/>
      <c r="B191" s="4" t="n"/>
      <c r="C191" s="4" t="n"/>
      <c r="D191" s="4" t="n"/>
      <c r="E191" s="4" t="n"/>
      <c r="F191" s="4" t="n"/>
      <c r="G191" s="4" t="n"/>
      <c r="H191" s="5" t="n"/>
      <c r="I191" s="6" t="n"/>
      <c r="J191" s="4" t="n"/>
      <c r="K191" s="4" t="n"/>
      <c r="L191" s="5" t="n"/>
      <c r="M191" s="6" t="n"/>
      <c r="N191" s="4" t="n"/>
      <c r="O191" s="4" t="n"/>
      <c r="P191" s="5" t="n"/>
      <c r="Q191" s="6" t="n"/>
      <c r="R191" s="6" t="n"/>
      <c r="S191" s="7">
        <f>IF(OR(O191="",Q191=""),"",IFERROR(IF(AND(INDEX(Fees!$D$5:$D$15,MATCH(O191,Fees!$A$5:$A$15,0))&gt;0,Q191&lt;INDEX(Fees!$D$5:$D$15,MATCH(O191,Fees!$A$5:$A$15,0))),Q191*INDEX(Fees!$E$5:$E$15,MATCH(O191,Fees!$A$5:$A$15,0))+INDEX(Fees!$F$5:$F$15,MATCH(O191,Fees!$A$5:$A$15,0)),Q191*INDEX(Fees!$B$5:$B$15,MATCH(O191,Fees!$A$5:$A$15,0))+INDEX(Fees!$C$5:$C$15,MATCH(O191,Fees!$A$5:$A$15,0))),""))</f>
        <v/>
      </c>
      <c r="T191" s="6" t="n"/>
      <c r="U191" s="7">
        <f>IF(AND(N191="Sold",Q191&lt;&gt;""),Q191-N(I191)-N(R191)-IF(T191&lt;&gt;"",T191,N(S191)),"")</f>
        <v/>
      </c>
      <c r="V191" s="8">
        <f>IF(AND(U191&lt;&gt;"",N(Q191)&gt;0),U191/Q191,"")</f>
        <v/>
      </c>
      <c r="W191" s="9">
        <f>IF(AND(ISNUMBER(P191),ISNUMBER(L191)),P191-L191,"")</f>
        <v/>
      </c>
      <c r="X191" s="4" t="n"/>
    </row>
    <row r="192">
      <c r="A192" s="4" t="n"/>
      <c r="B192" s="4" t="n"/>
      <c r="C192" s="4" t="n"/>
      <c r="D192" s="4" t="n"/>
      <c r="E192" s="4" t="n"/>
      <c r="F192" s="4" t="n"/>
      <c r="G192" s="4" t="n"/>
      <c r="H192" s="5" t="n"/>
      <c r="I192" s="6" t="n"/>
      <c r="J192" s="4" t="n"/>
      <c r="K192" s="4" t="n"/>
      <c r="L192" s="5" t="n"/>
      <c r="M192" s="6" t="n"/>
      <c r="N192" s="4" t="n"/>
      <c r="O192" s="4" t="n"/>
      <c r="P192" s="5" t="n"/>
      <c r="Q192" s="6" t="n"/>
      <c r="R192" s="6" t="n"/>
      <c r="S192" s="7">
        <f>IF(OR(O192="",Q192=""),"",IFERROR(IF(AND(INDEX(Fees!$D$5:$D$15,MATCH(O192,Fees!$A$5:$A$15,0))&gt;0,Q192&lt;INDEX(Fees!$D$5:$D$15,MATCH(O192,Fees!$A$5:$A$15,0))),Q192*INDEX(Fees!$E$5:$E$15,MATCH(O192,Fees!$A$5:$A$15,0))+INDEX(Fees!$F$5:$F$15,MATCH(O192,Fees!$A$5:$A$15,0)),Q192*INDEX(Fees!$B$5:$B$15,MATCH(O192,Fees!$A$5:$A$15,0))+INDEX(Fees!$C$5:$C$15,MATCH(O192,Fees!$A$5:$A$15,0))),""))</f>
        <v/>
      </c>
      <c r="T192" s="6" t="n"/>
      <c r="U192" s="7">
        <f>IF(AND(N192="Sold",Q192&lt;&gt;""),Q192-N(I192)-N(R192)-IF(T192&lt;&gt;"",T192,N(S192)),"")</f>
        <v/>
      </c>
      <c r="V192" s="8">
        <f>IF(AND(U192&lt;&gt;"",N(Q192)&gt;0),U192/Q192,"")</f>
        <v/>
      </c>
      <c r="W192" s="9">
        <f>IF(AND(ISNUMBER(P192),ISNUMBER(L192)),P192-L192,"")</f>
        <v/>
      </c>
      <c r="X192" s="4" t="n"/>
    </row>
    <row r="193">
      <c r="A193" s="4" t="n"/>
      <c r="B193" s="4" t="n"/>
      <c r="C193" s="4" t="n"/>
      <c r="D193" s="4" t="n"/>
      <c r="E193" s="4" t="n"/>
      <c r="F193" s="4" t="n"/>
      <c r="G193" s="4" t="n"/>
      <c r="H193" s="5" t="n"/>
      <c r="I193" s="6" t="n"/>
      <c r="J193" s="4" t="n"/>
      <c r="K193" s="4" t="n"/>
      <c r="L193" s="5" t="n"/>
      <c r="M193" s="6" t="n"/>
      <c r="N193" s="4" t="n"/>
      <c r="O193" s="4" t="n"/>
      <c r="P193" s="5" t="n"/>
      <c r="Q193" s="6" t="n"/>
      <c r="R193" s="6" t="n"/>
      <c r="S193" s="7">
        <f>IF(OR(O193="",Q193=""),"",IFERROR(IF(AND(INDEX(Fees!$D$5:$D$15,MATCH(O193,Fees!$A$5:$A$15,0))&gt;0,Q193&lt;INDEX(Fees!$D$5:$D$15,MATCH(O193,Fees!$A$5:$A$15,0))),Q193*INDEX(Fees!$E$5:$E$15,MATCH(O193,Fees!$A$5:$A$15,0))+INDEX(Fees!$F$5:$F$15,MATCH(O193,Fees!$A$5:$A$15,0)),Q193*INDEX(Fees!$B$5:$B$15,MATCH(O193,Fees!$A$5:$A$15,0))+INDEX(Fees!$C$5:$C$15,MATCH(O193,Fees!$A$5:$A$15,0))),""))</f>
        <v/>
      </c>
      <c r="T193" s="6" t="n"/>
      <c r="U193" s="7">
        <f>IF(AND(N193="Sold",Q193&lt;&gt;""),Q193-N(I193)-N(R193)-IF(T193&lt;&gt;"",T193,N(S193)),"")</f>
        <v/>
      </c>
      <c r="V193" s="8">
        <f>IF(AND(U193&lt;&gt;"",N(Q193)&gt;0),U193/Q193,"")</f>
        <v/>
      </c>
      <c r="W193" s="9">
        <f>IF(AND(ISNUMBER(P193),ISNUMBER(L193)),P193-L193,"")</f>
        <v/>
      </c>
      <c r="X193" s="4" t="n"/>
    </row>
    <row r="194">
      <c r="A194" s="4" t="n"/>
      <c r="B194" s="4" t="n"/>
      <c r="C194" s="4" t="n"/>
      <c r="D194" s="4" t="n"/>
      <c r="E194" s="4" t="n"/>
      <c r="F194" s="4" t="n"/>
      <c r="G194" s="4" t="n"/>
      <c r="H194" s="5" t="n"/>
      <c r="I194" s="6" t="n"/>
      <c r="J194" s="4" t="n"/>
      <c r="K194" s="4" t="n"/>
      <c r="L194" s="5" t="n"/>
      <c r="M194" s="6" t="n"/>
      <c r="N194" s="4" t="n"/>
      <c r="O194" s="4" t="n"/>
      <c r="P194" s="5" t="n"/>
      <c r="Q194" s="6" t="n"/>
      <c r="R194" s="6" t="n"/>
      <c r="S194" s="7">
        <f>IF(OR(O194="",Q194=""),"",IFERROR(IF(AND(INDEX(Fees!$D$5:$D$15,MATCH(O194,Fees!$A$5:$A$15,0))&gt;0,Q194&lt;INDEX(Fees!$D$5:$D$15,MATCH(O194,Fees!$A$5:$A$15,0))),Q194*INDEX(Fees!$E$5:$E$15,MATCH(O194,Fees!$A$5:$A$15,0))+INDEX(Fees!$F$5:$F$15,MATCH(O194,Fees!$A$5:$A$15,0)),Q194*INDEX(Fees!$B$5:$B$15,MATCH(O194,Fees!$A$5:$A$15,0))+INDEX(Fees!$C$5:$C$15,MATCH(O194,Fees!$A$5:$A$15,0))),""))</f>
        <v/>
      </c>
      <c r="T194" s="6" t="n"/>
      <c r="U194" s="7">
        <f>IF(AND(N194="Sold",Q194&lt;&gt;""),Q194-N(I194)-N(R194)-IF(T194&lt;&gt;"",T194,N(S194)),"")</f>
        <v/>
      </c>
      <c r="V194" s="8">
        <f>IF(AND(U194&lt;&gt;"",N(Q194)&gt;0),U194/Q194,"")</f>
        <v/>
      </c>
      <c r="W194" s="9">
        <f>IF(AND(ISNUMBER(P194),ISNUMBER(L194)),P194-L194,"")</f>
        <v/>
      </c>
      <c r="X194" s="4" t="n"/>
    </row>
    <row r="195">
      <c r="A195" s="4" t="n"/>
      <c r="B195" s="4" t="n"/>
      <c r="C195" s="4" t="n"/>
      <c r="D195" s="4" t="n"/>
      <c r="E195" s="4" t="n"/>
      <c r="F195" s="4" t="n"/>
      <c r="G195" s="4" t="n"/>
      <c r="H195" s="5" t="n"/>
      <c r="I195" s="6" t="n"/>
      <c r="J195" s="4" t="n"/>
      <c r="K195" s="4" t="n"/>
      <c r="L195" s="5" t="n"/>
      <c r="M195" s="6" t="n"/>
      <c r="N195" s="4" t="n"/>
      <c r="O195" s="4" t="n"/>
      <c r="P195" s="5" t="n"/>
      <c r="Q195" s="6" t="n"/>
      <c r="R195" s="6" t="n"/>
      <c r="S195" s="7">
        <f>IF(OR(O195="",Q195=""),"",IFERROR(IF(AND(INDEX(Fees!$D$5:$D$15,MATCH(O195,Fees!$A$5:$A$15,0))&gt;0,Q195&lt;INDEX(Fees!$D$5:$D$15,MATCH(O195,Fees!$A$5:$A$15,0))),Q195*INDEX(Fees!$E$5:$E$15,MATCH(O195,Fees!$A$5:$A$15,0))+INDEX(Fees!$F$5:$F$15,MATCH(O195,Fees!$A$5:$A$15,0)),Q195*INDEX(Fees!$B$5:$B$15,MATCH(O195,Fees!$A$5:$A$15,0))+INDEX(Fees!$C$5:$C$15,MATCH(O195,Fees!$A$5:$A$15,0))),""))</f>
        <v/>
      </c>
      <c r="T195" s="6" t="n"/>
      <c r="U195" s="7">
        <f>IF(AND(N195="Sold",Q195&lt;&gt;""),Q195-N(I195)-N(R195)-IF(T195&lt;&gt;"",T195,N(S195)),"")</f>
        <v/>
      </c>
      <c r="V195" s="8">
        <f>IF(AND(U195&lt;&gt;"",N(Q195)&gt;0),U195/Q195,"")</f>
        <v/>
      </c>
      <c r="W195" s="9">
        <f>IF(AND(ISNUMBER(P195),ISNUMBER(L195)),P195-L195,"")</f>
        <v/>
      </c>
      <c r="X195" s="4" t="n"/>
    </row>
    <row r="196">
      <c r="A196" s="4" t="n"/>
      <c r="B196" s="4" t="n"/>
      <c r="C196" s="4" t="n"/>
      <c r="D196" s="4" t="n"/>
      <c r="E196" s="4" t="n"/>
      <c r="F196" s="4" t="n"/>
      <c r="G196" s="4" t="n"/>
      <c r="H196" s="5" t="n"/>
      <c r="I196" s="6" t="n"/>
      <c r="J196" s="4" t="n"/>
      <c r="K196" s="4" t="n"/>
      <c r="L196" s="5" t="n"/>
      <c r="M196" s="6" t="n"/>
      <c r="N196" s="4" t="n"/>
      <c r="O196" s="4" t="n"/>
      <c r="P196" s="5" t="n"/>
      <c r="Q196" s="6" t="n"/>
      <c r="R196" s="6" t="n"/>
      <c r="S196" s="7">
        <f>IF(OR(O196="",Q196=""),"",IFERROR(IF(AND(INDEX(Fees!$D$5:$D$15,MATCH(O196,Fees!$A$5:$A$15,0))&gt;0,Q196&lt;INDEX(Fees!$D$5:$D$15,MATCH(O196,Fees!$A$5:$A$15,0))),Q196*INDEX(Fees!$E$5:$E$15,MATCH(O196,Fees!$A$5:$A$15,0))+INDEX(Fees!$F$5:$F$15,MATCH(O196,Fees!$A$5:$A$15,0)),Q196*INDEX(Fees!$B$5:$B$15,MATCH(O196,Fees!$A$5:$A$15,0))+INDEX(Fees!$C$5:$C$15,MATCH(O196,Fees!$A$5:$A$15,0))),""))</f>
        <v/>
      </c>
      <c r="T196" s="6" t="n"/>
      <c r="U196" s="7">
        <f>IF(AND(N196="Sold",Q196&lt;&gt;""),Q196-N(I196)-N(R196)-IF(T196&lt;&gt;"",T196,N(S196)),"")</f>
        <v/>
      </c>
      <c r="V196" s="8">
        <f>IF(AND(U196&lt;&gt;"",N(Q196)&gt;0),U196/Q196,"")</f>
        <v/>
      </c>
      <c r="W196" s="9">
        <f>IF(AND(ISNUMBER(P196),ISNUMBER(L196)),P196-L196,"")</f>
        <v/>
      </c>
      <c r="X196" s="4" t="n"/>
    </row>
    <row r="197">
      <c r="A197" s="4" t="n"/>
      <c r="B197" s="4" t="n"/>
      <c r="C197" s="4" t="n"/>
      <c r="D197" s="4" t="n"/>
      <c r="E197" s="4" t="n"/>
      <c r="F197" s="4" t="n"/>
      <c r="G197" s="4" t="n"/>
      <c r="H197" s="5" t="n"/>
      <c r="I197" s="6" t="n"/>
      <c r="J197" s="4" t="n"/>
      <c r="K197" s="4" t="n"/>
      <c r="L197" s="5" t="n"/>
      <c r="M197" s="6" t="n"/>
      <c r="N197" s="4" t="n"/>
      <c r="O197" s="4" t="n"/>
      <c r="P197" s="5" t="n"/>
      <c r="Q197" s="6" t="n"/>
      <c r="R197" s="6" t="n"/>
      <c r="S197" s="7">
        <f>IF(OR(O197="",Q197=""),"",IFERROR(IF(AND(INDEX(Fees!$D$5:$D$15,MATCH(O197,Fees!$A$5:$A$15,0))&gt;0,Q197&lt;INDEX(Fees!$D$5:$D$15,MATCH(O197,Fees!$A$5:$A$15,0))),Q197*INDEX(Fees!$E$5:$E$15,MATCH(O197,Fees!$A$5:$A$15,0))+INDEX(Fees!$F$5:$F$15,MATCH(O197,Fees!$A$5:$A$15,0)),Q197*INDEX(Fees!$B$5:$B$15,MATCH(O197,Fees!$A$5:$A$15,0))+INDEX(Fees!$C$5:$C$15,MATCH(O197,Fees!$A$5:$A$15,0))),""))</f>
        <v/>
      </c>
      <c r="T197" s="6" t="n"/>
      <c r="U197" s="7">
        <f>IF(AND(N197="Sold",Q197&lt;&gt;""),Q197-N(I197)-N(R197)-IF(T197&lt;&gt;"",T197,N(S197)),"")</f>
        <v/>
      </c>
      <c r="V197" s="8">
        <f>IF(AND(U197&lt;&gt;"",N(Q197)&gt;0),U197/Q197,"")</f>
        <v/>
      </c>
      <c r="W197" s="9">
        <f>IF(AND(ISNUMBER(P197),ISNUMBER(L197)),P197-L197,"")</f>
        <v/>
      </c>
      <c r="X197" s="4" t="n"/>
    </row>
    <row r="198">
      <c r="A198" s="4" t="n"/>
      <c r="B198" s="4" t="n"/>
      <c r="C198" s="4" t="n"/>
      <c r="D198" s="4" t="n"/>
      <c r="E198" s="4" t="n"/>
      <c r="F198" s="4" t="n"/>
      <c r="G198" s="4" t="n"/>
      <c r="H198" s="5" t="n"/>
      <c r="I198" s="6" t="n"/>
      <c r="J198" s="4" t="n"/>
      <c r="K198" s="4" t="n"/>
      <c r="L198" s="5" t="n"/>
      <c r="M198" s="6" t="n"/>
      <c r="N198" s="4" t="n"/>
      <c r="O198" s="4" t="n"/>
      <c r="P198" s="5" t="n"/>
      <c r="Q198" s="6" t="n"/>
      <c r="R198" s="6" t="n"/>
      <c r="S198" s="7">
        <f>IF(OR(O198="",Q198=""),"",IFERROR(IF(AND(INDEX(Fees!$D$5:$D$15,MATCH(O198,Fees!$A$5:$A$15,0))&gt;0,Q198&lt;INDEX(Fees!$D$5:$D$15,MATCH(O198,Fees!$A$5:$A$15,0))),Q198*INDEX(Fees!$E$5:$E$15,MATCH(O198,Fees!$A$5:$A$15,0))+INDEX(Fees!$F$5:$F$15,MATCH(O198,Fees!$A$5:$A$15,0)),Q198*INDEX(Fees!$B$5:$B$15,MATCH(O198,Fees!$A$5:$A$15,0))+INDEX(Fees!$C$5:$C$15,MATCH(O198,Fees!$A$5:$A$15,0))),""))</f>
        <v/>
      </c>
      <c r="T198" s="6" t="n"/>
      <c r="U198" s="7">
        <f>IF(AND(N198="Sold",Q198&lt;&gt;""),Q198-N(I198)-N(R198)-IF(T198&lt;&gt;"",T198,N(S198)),"")</f>
        <v/>
      </c>
      <c r="V198" s="8">
        <f>IF(AND(U198&lt;&gt;"",N(Q198)&gt;0),U198/Q198,"")</f>
        <v/>
      </c>
      <c r="W198" s="9">
        <f>IF(AND(ISNUMBER(P198),ISNUMBER(L198)),P198-L198,"")</f>
        <v/>
      </c>
      <c r="X198" s="4" t="n"/>
    </row>
    <row r="199">
      <c r="A199" s="4" t="n"/>
      <c r="B199" s="4" t="n"/>
      <c r="C199" s="4" t="n"/>
      <c r="D199" s="4" t="n"/>
      <c r="E199" s="4" t="n"/>
      <c r="F199" s="4" t="n"/>
      <c r="G199" s="4" t="n"/>
      <c r="H199" s="5" t="n"/>
      <c r="I199" s="6" t="n"/>
      <c r="J199" s="4" t="n"/>
      <c r="K199" s="4" t="n"/>
      <c r="L199" s="5" t="n"/>
      <c r="M199" s="6" t="n"/>
      <c r="N199" s="4" t="n"/>
      <c r="O199" s="4" t="n"/>
      <c r="P199" s="5" t="n"/>
      <c r="Q199" s="6" t="n"/>
      <c r="R199" s="6" t="n"/>
      <c r="S199" s="7">
        <f>IF(OR(O199="",Q199=""),"",IFERROR(IF(AND(INDEX(Fees!$D$5:$D$15,MATCH(O199,Fees!$A$5:$A$15,0))&gt;0,Q199&lt;INDEX(Fees!$D$5:$D$15,MATCH(O199,Fees!$A$5:$A$15,0))),Q199*INDEX(Fees!$E$5:$E$15,MATCH(O199,Fees!$A$5:$A$15,0))+INDEX(Fees!$F$5:$F$15,MATCH(O199,Fees!$A$5:$A$15,0)),Q199*INDEX(Fees!$B$5:$B$15,MATCH(O199,Fees!$A$5:$A$15,0))+INDEX(Fees!$C$5:$C$15,MATCH(O199,Fees!$A$5:$A$15,0))),""))</f>
        <v/>
      </c>
      <c r="T199" s="6" t="n"/>
      <c r="U199" s="7">
        <f>IF(AND(N199="Sold",Q199&lt;&gt;""),Q199-N(I199)-N(R199)-IF(T199&lt;&gt;"",T199,N(S199)),"")</f>
        <v/>
      </c>
      <c r="V199" s="8">
        <f>IF(AND(U199&lt;&gt;"",N(Q199)&gt;0),U199/Q199,"")</f>
        <v/>
      </c>
      <c r="W199" s="9">
        <f>IF(AND(ISNUMBER(P199),ISNUMBER(L199)),P199-L199,"")</f>
        <v/>
      </c>
      <c r="X199" s="4" t="n"/>
    </row>
    <row r="200">
      <c r="A200" s="4" t="n"/>
      <c r="B200" s="4" t="n"/>
      <c r="C200" s="4" t="n"/>
      <c r="D200" s="4" t="n"/>
      <c r="E200" s="4" t="n"/>
      <c r="F200" s="4" t="n"/>
      <c r="G200" s="4" t="n"/>
      <c r="H200" s="5" t="n"/>
      <c r="I200" s="6" t="n"/>
      <c r="J200" s="4" t="n"/>
      <c r="K200" s="4" t="n"/>
      <c r="L200" s="5" t="n"/>
      <c r="M200" s="6" t="n"/>
      <c r="N200" s="4" t="n"/>
      <c r="O200" s="4" t="n"/>
      <c r="P200" s="5" t="n"/>
      <c r="Q200" s="6" t="n"/>
      <c r="R200" s="6" t="n"/>
      <c r="S200" s="7">
        <f>IF(OR(O200="",Q200=""),"",IFERROR(IF(AND(INDEX(Fees!$D$5:$D$15,MATCH(O200,Fees!$A$5:$A$15,0))&gt;0,Q200&lt;INDEX(Fees!$D$5:$D$15,MATCH(O200,Fees!$A$5:$A$15,0))),Q200*INDEX(Fees!$E$5:$E$15,MATCH(O200,Fees!$A$5:$A$15,0))+INDEX(Fees!$F$5:$F$15,MATCH(O200,Fees!$A$5:$A$15,0)),Q200*INDEX(Fees!$B$5:$B$15,MATCH(O200,Fees!$A$5:$A$15,0))+INDEX(Fees!$C$5:$C$15,MATCH(O200,Fees!$A$5:$A$15,0))),""))</f>
        <v/>
      </c>
      <c r="T200" s="6" t="n"/>
      <c r="U200" s="7">
        <f>IF(AND(N200="Sold",Q200&lt;&gt;""),Q200-N(I200)-N(R200)-IF(T200&lt;&gt;"",T200,N(S200)),"")</f>
        <v/>
      </c>
      <c r="V200" s="8">
        <f>IF(AND(U200&lt;&gt;"",N(Q200)&gt;0),U200/Q200,"")</f>
        <v/>
      </c>
      <c r="W200" s="9">
        <f>IF(AND(ISNUMBER(P200),ISNUMBER(L200)),P200-L200,"")</f>
        <v/>
      </c>
      <c r="X200" s="4" t="n"/>
    </row>
    <row r="201">
      <c r="A201" s="4" t="n"/>
      <c r="B201" s="4" t="n"/>
      <c r="C201" s="4" t="n"/>
      <c r="D201" s="4" t="n"/>
      <c r="E201" s="4" t="n"/>
      <c r="F201" s="4" t="n"/>
      <c r="G201" s="4" t="n"/>
      <c r="H201" s="5" t="n"/>
      <c r="I201" s="6" t="n"/>
      <c r="J201" s="4" t="n"/>
      <c r="K201" s="4" t="n"/>
      <c r="L201" s="5" t="n"/>
      <c r="M201" s="6" t="n"/>
      <c r="N201" s="4" t="n"/>
      <c r="O201" s="4" t="n"/>
      <c r="P201" s="5" t="n"/>
      <c r="Q201" s="6" t="n"/>
      <c r="R201" s="6" t="n"/>
      <c r="S201" s="7">
        <f>IF(OR(O201="",Q201=""),"",IFERROR(IF(AND(INDEX(Fees!$D$5:$D$15,MATCH(O201,Fees!$A$5:$A$15,0))&gt;0,Q201&lt;INDEX(Fees!$D$5:$D$15,MATCH(O201,Fees!$A$5:$A$15,0))),Q201*INDEX(Fees!$E$5:$E$15,MATCH(O201,Fees!$A$5:$A$15,0))+INDEX(Fees!$F$5:$F$15,MATCH(O201,Fees!$A$5:$A$15,0)),Q201*INDEX(Fees!$B$5:$B$15,MATCH(O201,Fees!$A$5:$A$15,0))+INDEX(Fees!$C$5:$C$15,MATCH(O201,Fees!$A$5:$A$15,0))),""))</f>
        <v/>
      </c>
      <c r="T201" s="6" t="n"/>
      <c r="U201" s="7">
        <f>IF(AND(N201="Sold",Q201&lt;&gt;""),Q201-N(I201)-N(R201)-IF(T201&lt;&gt;"",T201,N(S201)),"")</f>
        <v/>
      </c>
      <c r="V201" s="8">
        <f>IF(AND(U201&lt;&gt;"",N(Q201)&gt;0),U201/Q201,"")</f>
        <v/>
      </c>
      <c r="W201" s="9">
        <f>IF(AND(ISNUMBER(P201),ISNUMBER(L201)),P201-L201,"")</f>
        <v/>
      </c>
      <c r="X201" s="4" t="n"/>
    </row>
    <row r="202">
      <c r="A202" s="4" t="n"/>
      <c r="B202" s="4" t="n"/>
      <c r="C202" s="4" t="n"/>
      <c r="D202" s="4" t="n"/>
      <c r="E202" s="4" t="n"/>
      <c r="F202" s="4" t="n"/>
      <c r="G202" s="4" t="n"/>
      <c r="H202" s="5" t="n"/>
      <c r="I202" s="6" t="n"/>
      <c r="J202" s="4" t="n"/>
      <c r="K202" s="4" t="n"/>
      <c r="L202" s="5" t="n"/>
      <c r="M202" s="6" t="n"/>
      <c r="N202" s="4" t="n"/>
      <c r="O202" s="4" t="n"/>
      <c r="P202" s="5" t="n"/>
      <c r="Q202" s="6" t="n"/>
      <c r="R202" s="6" t="n"/>
      <c r="S202" s="7">
        <f>IF(OR(O202="",Q202=""),"",IFERROR(IF(AND(INDEX(Fees!$D$5:$D$15,MATCH(O202,Fees!$A$5:$A$15,0))&gt;0,Q202&lt;INDEX(Fees!$D$5:$D$15,MATCH(O202,Fees!$A$5:$A$15,0))),Q202*INDEX(Fees!$E$5:$E$15,MATCH(O202,Fees!$A$5:$A$15,0))+INDEX(Fees!$F$5:$F$15,MATCH(O202,Fees!$A$5:$A$15,0)),Q202*INDEX(Fees!$B$5:$B$15,MATCH(O202,Fees!$A$5:$A$15,0))+INDEX(Fees!$C$5:$C$15,MATCH(O202,Fees!$A$5:$A$15,0))),""))</f>
        <v/>
      </c>
      <c r="T202" s="6" t="n"/>
      <c r="U202" s="7">
        <f>IF(AND(N202="Sold",Q202&lt;&gt;""),Q202-N(I202)-N(R202)-IF(T202&lt;&gt;"",T202,N(S202)),"")</f>
        <v/>
      </c>
      <c r="V202" s="8">
        <f>IF(AND(U202&lt;&gt;"",N(Q202)&gt;0),U202/Q202,"")</f>
        <v/>
      </c>
      <c r="W202" s="9">
        <f>IF(AND(ISNUMBER(P202),ISNUMBER(L202)),P202-L202,"")</f>
        <v/>
      </c>
      <c r="X202" s="4" t="n"/>
    </row>
    <row r="203">
      <c r="A203" s="4" t="n"/>
      <c r="B203" s="4" t="n"/>
      <c r="C203" s="4" t="n"/>
      <c r="D203" s="4" t="n"/>
      <c r="E203" s="4" t="n"/>
      <c r="F203" s="4" t="n"/>
      <c r="G203" s="4" t="n"/>
      <c r="H203" s="5" t="n"/>
      <c r="I203" s="6" t="n"/>
      <c r="J203" s="4" t="n"/>
      <c r="K203" s="4" t="n"/>
      <c r="L203" s="5" t="n"/>
      <c r="M203" s="6" t="n"/>
      <c r="N203" s="4" t="n"/>
      <c r="O203" s="4" t="n"/>
      <c r="P203" s="5" t="n"/>
      <c r="Q203" s="6" t="n"/>
      <c r="R203" s="6" t="n"/>
      <c r="S203" s="7">
        <f>IF(OR(O203="",Q203=""),"",IFERROR(IF(AND(INDEX(Fees!$D$5:$D$15,MATCH(O203,Fees!$A$5:$A$15,0))&gt;0,Q203&lt;INDEX(Fees!$D$5:$D$15,MATCH(O203,Fees!$A$5:$A$15,0))),Q203*INDEX(Fees!$E$5:$E$15,MATCH(O203,Fees!$A$5:$A$15,0))+INDEX(Fees!$F$5:$F$15,MATCH(O203,Fees!$A$5:$A$15,0)),Q203*INDEX(Fees!$B$5:$B$15,MATCH(O203,Fees!$A$5:$A$15,0))+INDEX(Fees!$C$5:$C$15,MATCH(O203,Fees!$A$5:$A$15,0))),""))</f>
        <v/>
      </c>
      <c r="T203" s="6" t="n"/>
      <c r="U203" s="7">
        <f>IF(AND(N203="Sold",Q203&lt;&gt;""),Q203-N(I203)-N(R203)-IF(T203&lt;&gt;"",T203,N(S203)),"")</f>
        <v/>
      </c>
      <c r="V203" s="8">
        <f>IF(AND(U203&lt;&gt;"",N(Q203)&gt;0),U203/Q203,"")</f>
        <v/>
      </c>
      <c r="W203" s="9">
        <f>IF(AND(ISNUMBER(P203),ISNUMBER(L203)),P203-L203,"")</f>
        <v/>
      </c>
      <c r="X203" s="4" t="n"/>
    </row>
    <row r="204">
      <c r="A204" s="4" t="n"/>
      <c r="B204" s="4" t="n"/>
      <c r="C204" s="4" t="n"/>
      <c r="D204" s="4" t="n"/>
      <c r="E204" s="4" t="n"/>
      <c r="F204" s="4" t="n"/>
      <c r="G204" s="4" t="n"/>
      <c r="H204" s="5" t="n"/>
      <c r="I204" s="6" t="n"/>
      <c r="J204" s="4" t="n"/>
      <c r="K204" s="4" t="n"/>
      <c r="L204" s="5" t="n"/>
      <c r="M204" s="6" t="n"/>
      <c r="N204" s="4" t="n"/>
      <c r="O204" s="4" t="n"/>
      <c r="P204" s="5" t="n"/>
      <c r="Q204" s="6" t="n"/>
      <c r="R204" s="6" t="n"/>
      <c r="S204" s="7">
        <f>IF(OR(O204="",Q204=""),"",IFERROR(IF(AND(INDEX(Fees!$D$5:$D$15,MATCH(O204,Fees!$A$5:$A$15,0))&gt;0,Q204&lt;INDEX(Fees!$D$5:$D$15,MATCH(O204,Fees!$A$5:$A$15,0))),Q204*INDEX(Fees!$E$5:$E$15,MATCH(O204,Fees!$A$5:$A$15,0))+INDEX(Fees!$F$5:$F$15,MATCH(O204,Fees!$A$5:$A$15,0)),Q204*INDEX(Fees!$B$5:$B$15,MATCH(O204,Fees!$A$5:$A$15,0))+INDEX(Fees!$C$5:$C$15,MATCH(O204,Fees!$A$5:$A$15,0))),""))</f>
        <v/>
      </c>
      <c r="T204" s="6" t="n"/>
      <c r="U204" s="7">
        <f>IF(AND(N204="Sold",Q204&lt;&gt;""),Q204-N(I204)-N(R204)-IF(T204&lt;&gt;"",T204,N(S204)),"")</f>
        <v/>
      </c>
      <c r="V204" s="8">
        <f>IF(AND(U204&lt;&gt;"",N(Q204)&gt;0),U204/Q204,"")</f>
        <v/>
      </c>
      <c r="W204" s="9">
        <f>IF(AND(ISNUMBER(P204),ISNUMBER(L204)),P204-L204,"")</f>
        <v/>
      </c>
      <c r="X204" s="4" t="n"/>
    </row>
    <row r="205">
      <c r="A205" s="4" t="n"/>
      <c r="B205" s="4" t="n"/>
      <c r="C205" s="4" t="n"/>
      <c r="D205" s="4" t="n"/>
      <c r="E205" s="4" t="n"/>
      <c r="F205" s="4" t="n"/>
      <c r="G205" s="4" t="n"/>
      <c r="H205" s="5" t="n"/>
      <c r="I205" s="6" t="n"/>
      <c r="J205" s="4" t="n"/>
      <c r="K205" s="4" t="n"/>
      <c r="L205" s="5" t="n"/>
      <c r="M205" s="6" t="n"/>
      <c r="N205" s="4" t="n"/>
      <c r="O205" s="4" t="n"/>
      <c r="P205" s="5" t="n"/>
      <c r="Q205" s="6" t="n"/>
      <c r="R205" s="6" t="n"/>
      <c r="S205" s="7">
        <f>IF(OR(O205="",Q205=""),"",IFERROR(IF(AND(INDEX(Fees!$D$5:$D$15,MATCH(O205,Fees!$A$5:$A$15,0))&gt;0,Q205&lt;INDEX(Fees!$D$5:$D$15,MATCH(O205,Fees!$A$5:$A$15,0))),Q205*INDEX(Fees!$E$5:$E$15,MATCH(O205,Fees!$A$5:$A$15,0))+INDEX(Fees!$F$5:$F$15,MATCH(O205,Fees!$A$5:$A$15,0)),Q205*INDEX(Fees!$B$5:$B$15,MATCH(O205,Fees!$A$5:$A$15,0))+INDEX(Fees!$C$5:$C$15,MATCH(O205,Fees!$A$5:$A$15,0))),""))</f>
        <v/>
      </c>
      <c r="T205" s="6" t="n"/>
      <c r="U205" s="7">
        <f>IF(AND(N205="Sold",Q205&lt;&gt;""),Q205-N(I205)-N(R205)-IF(T205&lt;&gt;"",T205,N(S205)),"")</f>
        <v/>
      </c>
      <c r="V205" s="8">
        <f>IF(AND(U205&lt;&gt;"",N(Q205)&gt;0),U205/Q205,"")</f>
        <v/>
      </c>
      <c r="W205" s="9">
        <f>IF(AND(ISNUMBER(P205),ISNUMBER(L205)),P205-L205,"")</f>
        <v/>
      </c>
      <c r="X205" s="4" t="n"/>
    </row>
    <row r="206">
      <c r="A206" s="4" t="n"/>
      <c r="B206" s="4" t="n"/>
      <c r="C206" s="4" t="n"/>
      <c r="D206" s="4" t="n"/>
      <c r="E206" s="4" t="n"/>
      <c r="F206" s="4" t="n"/>
      <c r="G206" s="4" t="n"/>
      <c r="H206" s="5" t="n"/>
      <c r="I206" s="6" t="n"/>
      <c r="J206" s="4" t="n"/>
      <c r="K206" s="4" t="n"/>
      <c r="L206" s="5" t="n"/>
      <c r="M206" s="6" t="n"/>
      <c r="N206" s="4" t="n"/>
      <c r="O206" s="4" t="n"/>
      <c r="P206" s="5" t="n"/>
      <c r="Q206" s="6" t="n"/>
      <c r="R206" s="6" t="n"/>
      <c r="S206" s="7">
        <f>IF(OR(O206="",Q206=""),"",IFERROR(IF(AND(INDEX(Fees!$D$5:$D$15,MATCH(O206,Fees!$A$5:$A$15,0))&gt;0,Q206&lt;INDEX(Fees!$D$5:$D$15,MATCH(O206,Fees!$A$5:$A$15,0))),Q206*INDEX(Fees!$E$5:$E$15,MATCH(O206,Fees!$A$5:$A$15,0))+INDEX(Fees!$F$5:$F$15,MATCH(O206,Fees!$A$5:$A$15,0)),Q206*INDEX(Fees!$B$5:$B$15,MATCH(O206,Fees!$A$5:$A$15,0))+INDEX(Fees!$C$5:$C$15,MATCH(O206,Fees!$A$5:$A$15,0))),""))</f>
        <v/>
      </c>
      <c r="T206" s="6" t="n"/>
      <c r="U206" s="7">
        <f>IF(AND(N206="Sold",Q206&lt;&gt;""),Q206-N(I206)-N(R206)-IF(T206&lt;&gt;"",T206,N(S206)),"")</f>
        <v/>
      </c>
      <c r="V206" s="8">
        <f>IF(AND(U206&lt;&gt;"",N(Q206)&gt;0),U206/Q206,"")</f>
        <v/>
      </c>
      <c r="W206" s="9">
        <f>IF(AND(ISNUMBER(P206),ISNUMBER(L206)),P206-L206,"")</f>
        <v/>
      </c>
      <c r="X206" s="4" t="n"/>
    </row>
    <row r="207">
      <c r="A207" s="4" t="n"/>
      <c r="B207" s="4" t="n"/>
      <c r="C207" s="4" t="n"/>
      <c r="D207" s="4" t="n"/>
      <c r="E207" s="4" t="n"/>
      <c r="F207" s="4" t="n"/>
      <c r="G207" s="4" t="n"/>
      <c r="H207" s="5" t="n"/>
      <c r="I207" s="6" t="n"/>
      <c r="J207" s="4" t="n"/>
      <c r="K207" s="4" t="n"/>
      <c r="L207" s="5" t="n"/>
      <c r="M207" s="6" t="n"/>
      <c r="N207" s="4" t="n"/>
      <c r="O207" s="4" t="n"/>
      <c r="P207" s="5" t="n"/>
      <c r="Q207" s="6" t="n"/>
      <c r="R207" s="6" t="n"/>
      <c r="S207" s="7">
        <f>IF(OR(O207="",Q207=""),"",IFERROR(IF(AND(INDEX(Fees!$D$5:$D$15,MATCH(O207,Fees!$A$5:$A$15,0))&gt;0,Q207&lt;INDEX(Fees!$D$5:$D$15,MATCH(O207,Fees!$A$5:$A$15,0))),Q207*INDEX(Fees!$E$5:$E$15,MATCH(O207,Fees!$A$5:$A$15,0))+INDEX(Fees!$F$5:$F$15,MATCH(O207,Fees!$A$5:$A$15,0)),Q207*INDEX(Fees!$B$5:$B$15,MATCH(O207,Fees!$A$5:$A$15,0))+INDEX(Fees!$C$5:$C$15,MATCH(O207,Fees!$A$5:$A$15,0))),""))</f>
        <v/>
      </c>
      <c r="T207" s="6" t="n"/>
      <c r="U207" s="7">
        <f>IF(AND(N207="Sold",Q207&lt;&gt;""),Q207-N(I207)-N(R207)-IF(T207&lt;&gt;"",T207,N(S207)),"")</f>
        <v/>
      </c>
      <c r="V207" s="8">
        <f>IF(AND(U207&lt;&gt;"",N(Q207)&gt;0),U207/Q207,"")</f>
        <v/>
      </c>
      <c r="W207" s="9">
        <f>IF(AND(ISNUMBER(P207),ISNUMBER(L207)),P207-L207,"")</f>
        <v/>
      </c>
      <c r="X207" s="4" t="n"/>
    </row>
    <row r="208">
      <c r="A208" s="4" t="n"/>
      <c r="B208" s="4" t="n"/>
      <c r="C208" s="4" t="n"/>
      <c r="D208" s="4" t="n"/>
      <c r="E208" s="4" t="n"/>
      <c r="F208" s="4" t="n"/>
      <c r="G208" s="4" t="n"/>
      <c r="H208" s="5" t="n"/>
      <c r="I208" s="6" t="n"/>
      <c r="J208" s="4" t="n"/>
      <c r="K208" s="4" t="n"/>
      <c r="L208" s="5" t="n"/>
      <c r="M208" s="6" t="n"/>
      <c r="N208" s="4" t="n"/>
      <c r="O208" s="4" t="n"/>
      <c r="P208" s="5" t="n"/>
      <c r="Q208" s="6" t="n"/>
      <c r="R208" s="6" t="n"/>
      <c r="S208" s="7">
        <f>IF(OR(O208="",Q208=""),"",IFERROR(IF(AND(INDEX(Fees!$D$5:$D$15,MATCH(O208,Fees!$A$5:$A$15,0))&gt;0,Q208&lt;INDEX(Fees!$D$5:$D$15,MATCH(O208,Fees!$A$5:$A$15,0))),Q208*INDEX(Fees!$E$5:$E$15,MATCH(O208,Fees!$A$5:$A$15,0))+INDEX(Fees!$F$5:$F$15,MATCH(O208,Fees!$A$5:$A$15,0)),Q208*INDEX(Fees!$B$5:$B$15,MATCH(O208,Fees!$A$5:$A$15,0))+INDEX(Fees!$C$5:$C$15,MATCH(O208,Fees!$A$5:$A$15,0))),""))</f>
        <v/>
      </c>
      <c r="T208" s="6" t="n"/>
      <c r="U208" s="7">
        <f>IF(AND(N208="Sold",Q208&lt;&gt;""),Q208-N(I208)-N(R208)-IF(T208&lt;&gt;"",T208,N(S208)),"")</f>
        <v/>
      </c>
      <c r="V208" s="8">
        <f>IF(AND(U208&lt;&gt;"",N(Q208)&gt;0),U208/Q208,"")</f>
        <v/>
      </c>
      <c r="W208" s="9">
        <f>IF(AND(ISNUMBER(P208),ISNUMBER(L208)),P208-L208,"")</f>
        <v/>
      </c>
      <c r="X208" s="4" t="n"/>
    </row>
    <row r="209">
      <c r="A209" s="4" t="n"/>
      <c r="B209" s="4" t="n"/>
      <c r="C209" s="4" t="n"/>
      <c r="D209" s="4" t="n"/>
      <c r="E209" s="4" t="n"/>
      <c r="F209" s="4" t="n"/>
      <c r="G209" s="4" t="n"/>
      <c r="H209" s="5" t="n"/>
      <c r="I209" s="6" t="n"/>
      <c r="J209" s="4" t="n"/>
      <c r="K209" s="4" t="n"/>
      <c r="L209" s="5" t="n"/>
      <c r="M209" s="6" t="n"/>
      <c r="N209" s="4" t="n"/>
      <c r="O209" s="4" t="n"/>
      <c r="P209" s="5" t="n"/>
      <c r="Q209" s="6" t="n"/>
      <c r="R209" s="6" t="n"/>
      <c r="S209" s="7">
        <f>IF(OR(O209="",Q209=""),"",IFERROR(IF(AND(INDEX(Fees!$D$5:$D$15,MATCH(O209,Fees!$A$5:$A$15,0))&gt;0,Q209&lt;INDEX(Fees!$D$5:$D$15,MATCH(O209,Fees!$A$5:$A$15,0))),Q209*INDEX(Fees!$E$5:$E$15,MATCH(O209,Fees!$A$5:$A$15,0))+INDEX(Fees!$F$5:$F$15,MATCH(O209,Fees!$A$5:$A$15,0)),Q209*INDEX(Fees!$B$5:$B$15,MATCH(O209,Fees!$A$5:$A$15,0))+INDEX(Fees!$C$5:$C$15,MATCH(O209,Fees!$A$5:$A$15,0))),""))</f>
        <v/>
      </c>
      <c r="T209" s="6" t="n"/>
      <c r="U209" s="7">
        <f>IF(AND(N209="Sold",Q209&lt;&gt;""),Q209-N(I209)-N(R209)-IF(T209&lt;&gt;"",T209,N(S209)),"")</f>
        <v/>
      </c>
      <c r="V209" s="8">
        <f>IF(AND(U209&lt;&gt;"",N(Q209)&gt;0),U209/Q209,"")</f>
        <v/>
      </c>
      <c r="W209" s="9">
        <f>IF(AND(ISNUMBER(P209),ISNUMBER(L209)),P209-L209,"")</f>
        <v/>
      </c>
      <c r="X209" s="4" t="n"/>
    </row>
    <row r="210">
      <c r="A210" s="4" t="n"/>
      <c r="B210" s="4" t="n"/>
      <c r="C210" s="4" t="n"/>
      <c r="D210" s="4" t="n"/>
      <c r="E210" s="4" t="n"/>
      <c r="F210" s="4" t="n"/>
      <c r="G210" s="4" t="n"/>
      <c r="H210" s="5" t="n"/>
      <c r="I210" s="6" t="n"/>
      <c r="J210" s="4" t="n"/>
      <c r="K210" s="4" t="n"/>
      <c r="L210" s="5" t="n"/>
      <c r="M210" s="6" t="n"/>
      <c r="N210" s="4" t="n"/>
      <c r="O210" s="4" t="n"/>
      <c r="P210" s="5" t="n"/>
      <c r="Q210" s="6" t="n"/>
      <c r="R210" s="6" t="n"/>
      <c r="S210" s="7">
        <f>IF(OR(O210="",Q210=""),"",IFERROR(IF(AND(INDEX(Fees!$D$5:$D$15,MATCH(O210,Fees!$A$5:$A$15,0))&gt;0,Q210&lt;INDEX(Fees!$D$5:$D$15,MATCH(O210,Fees!$A$5:$A$15,0))),Q210*INDEX(Fees!$E$5:$E$15,MATCH(O210,Fees!$A$5:$A$15,0))+INDEX(Fees!$F$5:$F$15,MATCH(O210,Fees!$A$5:$A$15,0)),Q210*INDEX(Fees!$B$5:$B$15,MATCH(O210,Fees!$A$5:$A$15,0))+INDEX(Fees!$C$5:$C$15,MATCH(O210,Fees!$A$5:$A$15,0))),""))</f>
        <v/>
      </c>
      <c r="T210" s="6" t="n"/>
      <c r="U210" s="7">
        <f>IF(AND(N210="Sold",Q210&lt;&gt;""),Q210-N(I210)-N(R210)-IF(T210&lt;&gt;"",T210,N(S210)),"")</f>
        <v/>
      </c>
      <c r="V210" s="8">
        <f>IF(AND(U210&lt;&gt;"",N(Q210)&gt;0),U210/Q210,"")</f>
        <v/>
      </c>
      <c r="W210" s="9">
        <f>IF(AND(ISNUMBER(P210),ISNUMBER(L210)),P210-L210,"")</f>
        <v/>
      </c>
      <c r="X210" s="4" t="n"/>
    </row>
    <row r="211">
      <c r="A211" s="4" t="n"/>
      <c r="B211" s="4" t="n"/>
      <c r="C211" s="4" t="n"/>
      <c r="D211" s="4" t="n"/>
      <c r="E211" s="4" t="n"/>
      <c r="F211" s="4" t="n"/>
      <c r="G211" s="4" t="n"/>
      <c r="H211" s="5" t="n"/>
      <c r="I211" s="6" t="n"/>
      <c r="J211" s="4" t="n"/>
      <c r="K211" s="4" t="n"/>
      <c r="L211" s="5" t="n"/>
      <c r="M211" s="6" t="n"/>
      <c r="N211" s="4" t="n"/>
      <c r="O211" s="4" t="n"/>
      <c r="P211" s="5" t="n"/>
      <c r="Q211" s="6" t="n"/>
      <c r="R211" s="6" t="n"/>
      <c r="S211" s="7">
        <f>IF(OR(O211="",Q211=""),"",IFERROR(IF(AND(INDEX(Fees!$D$5:$D$15,MATCH(O211,Fees!$A$5:$A$15,0))&gt;0,Q211&lt;INDEX(Fees!$D$5:$D$15,MATCH(O211,Fees!$A$5:$A$15,0))),Q211*INDEX(Fees!$E$5:$E$15,MATCH(O211,Fees!$A$5:$A$15,0))+INDEX(Fees!$F$5:$F$15,MATCH(O211,Fees!$A$5:$A$15,0)),Q211*INDEX(Fees!$B$5:$B$15,MATCH(O211,Fees!$A$5:$A$15,0))+INDEX(Fees!$C$5:$C$15,MATCH(O211,Fees!$A$5:$A$15,0))),""))</f>
        <v/>
      </c>
      <c r="T211" s="6" t="n"/>
      <c r="U211" s="7">
        <f>IF(AND(N211="Sold",Q211&lt;&gt;""),Q211-N(I211)-N(R211)-IF(T211&lt;&gt;"",T211,N(S211)),"")</f>
        <v/>
      </c>
      <c r="V211" s="8">
        <f>IF(AND(U211&lt;&gt;"",N(Q211)&gt;0),U211/Q211,"")</f>
        <v/>
      </c>
      <c r="W211" s="9">
        <f>IF(AND(ISNUMBER(P211),ISNUMBER(L211)),P211-L211,"")</f>
        <v/>
      </c>
      <c r="X211" s="4" t="n"/>
    </row>
    <row r="212">
      <c r="A212" s="4" t="n"/>
      <c r="B212" s="4" t="n"/>
      <c r="C212" s="4" t="n"/>
      <c r="D212" s="4" t="n"/>
      <c r="E212" s="4" t="n"/>
      <c r="F212" s="4" t="n"/>
      <c r="G212" s="4" t="n"/>
      <c r="H212" s="5" t="n"/>
      <c r="I212" s="6" t="n"/>
      <c r="J212" s="4" t="n"/>
      <c r="K212" s="4" t="n"/>
      <c r="L212" s="5" t="n"/>
      <c r="M212" s="6" t="n"/>
      <c r="N212" s="4" t="n"/>
      <c r="O212" s="4" t="n"/>
      <c r="P212" s="5" t="n"/>
      <c r="Q212" s="6" t="n"/>
      <c r="R212" s="6" t="n"/>
      <c r="S212" s="7">
        <f>IF(OR(O212="",Q212=""),"",IFERROR(IF(AND(INDEX(Fees!$D$5:$D$15,MATCH(O212,Fees!$A$5:$A$15,0))&gt;0,Q212&lt;INDEX(Fees!$D$5:$D$15,MATCH(O212,Fees!$A$5:$A$15,0))),Q212*INDEX(Fees!$E$5:$E$15,MATCH(O212,Fees!$A$5:$A$15,0))+INDEX(Fees!$F$5:$F$15,MATCH(O212,Fees!$A$5:$A$15,0)),Q212*INDEX(Fees!$B$5:$B$15,MATCH(O212,Fees!$A$5:$A$15,0))+INDEX(Fees!$C$5:$C$15,MATCH(O212,Fees!$A$5:$A$15,0))),""))</f>
        <v/>
      </c>
      <c r="T212" s="6" t="n"/>
      <c r="U212" s="7">
        <f>IF(AND(N212="Sold",Q212&lt;&gt;""),Q212-N(I212)-N(R212)-IF(T212&lt;&gt;"",T212,N(S212)),"")</f>
        <v/>
      </c>
      <c r="V212" s="8">
        <f>IF(AND(U212&lt;&gt;"",N(Q212)&gt;0),U212/Q212,"")</f>
        <v/>
      </c>
      <c r="W212" s="9">
        <f>IF(AND(ISNUMBER(P212),ISNUMBER(L212)),P212-L212,"")</f>
        <v/>
      </c>
      <c r="X212" s="4" t="n"/>
    </row>
    <row r="213">
      <c r="A213" s="4" t="n"/>
      <c r="B213" s="4" t="n"/>
      <c r="C213" s="4" t="n"/>
      <c r="D213" s="4" t="n"/>
      <c r="E213" s="4" t="n"/>
      <c r="F213" s="4" t="n"/>
      <c r="G213" s="4" t="n"/>
      <c r="H213" s="5" t="n"/>
      <c r="I213" s="6" t="n"/>
      <c r="J213" s="4" t="n"/>
      <c r="K213" s="4" t="n"/>
      <c r="L213" s="5" t="n"/>
      <c r="M213" s="6" t="n"/>
      <c r="N213" s="4" t="n"/>
      <c r="O213" s="4" t="n"/>
      <c r="P213" s="5" t="n"/>
      <c r="Q213" s="6" t="n"/>
      <c r="R213" s="6" t="n"/>
      <c r="S213" s="7">
        <f>IF(OR(O213="",Q213=""),"",IFERROR(IF(AND(INDEX(Fees!$D$5:$D$15,MATCH(O213,Fees!$A$5:$A$15,0))&gt;0,Q213&lt;INDEX(Fees!$D$5:$D$15,MATCH(O213,Fees!$A$5:$A$15,0))),Q213*INDEX(Fees!$E$5:$E$15,MATCH(O213,Fees!$A$5:$A$15,0))+INDEX(Fees!$F$5:$F$15,MATCH(O213,Fees!$A$5:$A$15,0)),Q213*INDEX(Fees!$B$5:$B$15,MATCH(O213,Fees!$A$5:$A$15,0))+INDEX(Fees!$C$5:$C$15,MATCH(O213,Fees!$A$5:$A$15,0))),""))</f>
        <v/>
      </c>
      <c r="T213" s="6" t="n"/>
      <c r="U213" s="7">
        <f>IF(AND(N213="Sold",Q213&lt;&gt;""),Q213-N(I213)-N(R213)-IF(T213&lt;&gt;"",T213,N(S213)),"")</f>
        <v/>
      </c>
      <c r="V213" s="8">
        <f>IF(AND(U213&lt;&gt;"",N(Q213)&gt;0),U213/Q213,"")</f>
        <v/>
      </c>
      <c r="W213" s="9">
        <f>IF(AND(ISNUMBER(P213),ISNUMBER(L213)),P213-L213,"")</f>
        <v/>
      </c>
      <c r="X213" s="4" t="n"/>
    </row>
    <row r="214">
      <c r="A214" s="4" t="n"/>
      <c r="B214" s="4" t="n"/>
      <c r="C214" s="4" t="n"/>
      <c r="D214" s="4" t="n"/>
      <c r="E214" s="4" t="n"/>
      <c r="F214" s="4" t="n"/>
      <c r="G214" s="4" t="n"/>
      <c r="H214" s="5" t="n"/>
      <c r="I214" s="6" t="n"/>
      <c r="J214" s="4" t="n"/>
      <c r="K214" s="4" t="n"/>
      <c r="L214" s="5" t="n"/>
      <c r="M214" s="6" t="n"/>
      <c r="N214" s="4" t="n"/>
      <c r="O214" s="4" t="n"/>
      <c r="P214" s="5" t="n"/>
      <c r="Q214" s="6" t="n"/>
      <c r="R214" s="6" t="n"/>
      <c r="S214" s="7">
        <f>IF(OR(O214="",Q214=""),"",IFERROR(IF(AND(INDEX(Fees!$D$5:$D$15,MATCH(O214,Fees!$A$5:$A$15,0))&gt;0,Q214&lt;INDEX(Fees!$D$5:$D$15,MATCH(O214,Fees!$A$5:$A$15,0))),Q214*INDEX(Fees!$E$5:$E$15,MATCH(O214,Fees!$A$5:$A$15,0))+INDEX(Fees!$F$5:$F$15,MATCH(O214,Fees!$A$5:$A$15,0)),Q214*INDEX(Fees!$B$5:$B$15,MATCH(O214,Fees!$A$5:$A$15,0))+INDEX(Fees!$C$5:$C$15,MATCH(O214,Fees!$A$5:$A$15,0))),""))</f>
        <v/>
      </c>
      <c r="T214" s="6" t="n"/>
      <c r="U214" s="7">
        <f>IF(AND(N214="Sold",Q214&lt;&gt;""),Q214-N(I214)-N(R214)-IF(T214&lt;&gt;"",T214,N(S214)),"")</f>
        <v/>
      </c>
      <c r="V214" s="8">
        <f>IF(AND(U214&lt;&gt;"",N(Q214)&gt;0),U214/Q214,"")</f>
        <v/>
      </c>
      <c r="W214" s="9">
        <f>IF(AND(ISNUMBER(P214),ISNUMBER(L214)),P214-L214,"")</f>
        <v/>
      </c>
      <c r="X214" s="4" t="n"/>
    </row>
    <row r="215">
      <c r="A215" s="4" t="n"/>
      <c r="B215" s="4" t="n"/>
      <c r="C215" s="4" t="n"/>
      <c r="D215" s="4" t="n"/>
      <c r="E215" s="4" t="n"/>
      <c r="F215" s="4" t="n"/>
      <c r="G215" s="4" t="n"/>
      <c r="H215" s="5" t="n"/>
      <c r="I215" s="6" t="n"/>
      <c r="J215" s="4" t="n"/>
      <c r="K215" s="4" t="n"/>
      <c r="L215" s="5" t="n"/>
      <c r="M215" s="6" t="n"/>
      <c r="N215" s="4" t="n"/>
      <c r="O215" s="4" t="n"/>
      <c r="P215" s="5" t="n"/>
      <c r="Q215" s="6" t="n"/>
      <c r="R215" s="6" t="n"/>
      <c r="S215" s="7">
        <f>IF(OR(O215="",Q215=""),"",IFERROR(IF(AND(INDEX(Fees!$D$5:$D$15,MATCH(O215,Fees!$A$5:$A$15,0))&gt;0,Q215&lt;INDEX(Fees!$D$5:$D$15,MATCH(O215,Fees!$A$5:$A$15,0))),Q215*INDEX(Fees!$E$5:$E$15,MATCH(O215,Fees!$A$5:$A$15,0))+INDEX(Fees!$F$5:$F$15,MATCH(O215,Fees!$A$5:$A$15,0)),Q215*INDEX(Fees!$B$5:$B$15,MATCH(O215,Fees!$A$5:$A$15,0))+INDEX(Fees!$C$5:$C$15,MATCH(O215,Fees!$A$5:$A$15,0))),""))</f>
        <v/>
      </c>
      <c r="T215" s="6" t="n"/>
      <c r="U215" s="7">
        <f>IF(AND(N215="Sold",Q215&lt;&gt;""),Q215-N(I215)-N(R215)-IF(T215&lt;&gt;"",T215,N(S215)),"")</f>
        <v/>
      </c>
      <c r="V215" s="8">
        <f>IF(AND(U215&lt;&gt;"",N(Q215)&gt;0),U215/Q215,"")</f>
        <v/>
      </c>
      <c r="W215" s="9">
        <f>IF(AND(ISNUMBER(P215),ISNUMBER(L215)),P215-L215,"")</f>
        <v/>
      </c>
      <c r="X215" s="4" t="n"/>
    </row>
    <row r="216">
      <c r="A216" s="4" t="n"/>
      <c r="B216" s="4" t="n"/>
      <c r="C216" s="4" t="n"/>
      <c r="D216" s="4" t="n"/>
      <c r="E216" s="4" t="n"/>
      <c r="F216" s="4" t="n"/>
      <c r="G216" s="4" t="n"/>
      <c r="H216" s="5" t="n"/>
      <c r="I216" s="6" t="n"/>
      <c r="J216" s="4" t="n"/>
      <c r="K216" s="4" t="n"/>
      <c r="L216" s="5" t="n"/>
      <c r="M216" s="6" t="n"/>
      <c r="N216" s="4" t="n"/>
      <c r="O216" s="4" t="n"/>
      <c r="P216" s="5" t="n"/>
      <c r="Q216" s="6" t="n"/>
      <c r="R216" s="6" t="n"/>
      <c r="S216" s="7">
        <f>IF(OR(O216="",Q216=""),"",IFERROR(IF(AND(INDEX(Fees!$D$5:$D$15,MATCH(O216,Fees!$A$5:$A$15,0))&gt;0,Q216&lt;INDEX(Fees!$D$5:$D$15,MATCH(O216,Fees!$A$5:$A$15,0))),Q216*INDEX(Fees!$E$5:$E$15,MATCH(O216,Fees!$A$5:$A$15,0))+INDEX(Fees!$F$5:$F$15,MATCH(O216,Fees!$A$5:$A$15,0)),Q216*INDEX(Fees!$B$5:$B$15,MATCH(O216,Fees!$A$5:$A$15,0))+INDEX(Fees!$C$5:$C$15,MATCH(O216,Fees!$A$5:$A$15,0))),""))</f>
        <v/>
      </c>
      <c r="T216" s="6" t="n"/>
      <c r="U216" s="7">
        <f>IF(AND(N216="Sold",Q216&lt;&gt;""),Q216-N(I216)-N(R216)-IF(T216&lt;&gt;"",T216,N(S216)),"")</f>
        <v/>
      </c>
      <c r="V216" s="8">
        <f>IF(AND(U216&lt;&gt;"",N(Q216)&gt;0),U216/Q216,"")</f>
        <v/>
      </c>
      <c r="W216" s="9">
        <f>IF(AND(ISNUMBER(P216),ISNUMBER(L216)),P216-L216,"")</f>
        <v/>
      </c>
      <c r="X216" s="4" t="n"/>
    </row>
    <row r="217">
      <c r="A217" s="4" t="n"/>
      <c r="B217" s="4" t="n"/>
      <c r="C217" s="4" t="n"/>
      <c r="D217" s="4" t="n"/>
      <c r="E217" s="4" t="n"/>
      <c r="F217" s="4" t="n"/>
      <c r="G217" s="4" t="n"/>
      <c r="H217" s="5" t="n"/>
      <c r="I217" s="6" t="n"/>
      <c r="J217" s="4" t="n"/>
      <c r="K217" s="4" t="n"/>
      <c r="L217" s="5" t="n"/>
      <c r="M217" s="6" t="n"/>
      <c r="N217" s="4" t="n"/>
      <c r="O217" s="4" t="n"/>
      <c r="P217" s="5" t="n"/>
      <c r="Q217" s="6" t="n"/>
      <c r="R217" s="6" t="n"/>
      <c r="S217" s="7">
        <f>IF(OR(O217="",Q217=""),"",IFERROR(IF(AND(INDEX(Fees!$D$5:$D$15,MATCH(O217,Fees!$A$5:$A$15,0))&gt;0,Q217&lt;INDEX(Fees!$D$5:$D$15,MATCH(O217,Fees!$A$5:$A$15,0))),Q217*INDEX(Fees!$E$5:$E$15,MATCH(O217,Fees!$A$5:$A$15,0))+INDEX(Fees!$F$5:$F$15,MATCH(O217,Fees!$A$5:$A$15,0)),Q217*INDEX(Fees!$B$5:$B$15,MATCH(O217,Fees!$A$5:$A$15,0))+INDEX(Fees!$C$5:$C$15,MATCH(O217,Fees!$A$5:$A$15,0))),""))</f>
        <v/>
      </c>
      <c r="T217" s="6" t="n"/>
      <c r="U217" s="7">
        <f>IF(AND(N217="Sold",Q217&lt;&gt;""),Q217-N(I217)-N(R217)-IF(T217&lt;&gt;"",T217,N(S217)),"")</f>
        <v/>
      </c>
      <c r="V217" s="8">
        <f>IF(AND(U217&lt;&gt;"",N(Q217)&gt;0),U217/Q217,"")</f>
        <v/>
      </c>
      <c r="W217" s="9">
        <f>IF(AND(ISNUMBER(P217),ISNUMBER(L217)),P217-L217,"")</f>
        <v/>
      </c>
      <c r="X217" s="4" t="n"/>
    </row>
    <row r="218">
      <c r="A218" s="4" t="n"/>
      <c r="B218" s="4" t="n"/>
      <c r="C218" s="4" t="n"/>
      <c r="D218" s="4" t="n"/>
      <c r="E218" s="4" t="n"/>
      <c r="F218" s="4" t="n"/>
      <c r="G218" s="4" t="n"/>
      <c r="H218" s="5" t="n"/>
      <c r="I218" s="6" t="n"/>
      <c r="J218" s="4" t="n"/>
      <c r="K218" s="4" t="n"/>
      <c r="L218" s="5" t="n"/>
      <c r="M218" s="6" t="n"/>
      <c r="N218" s="4" t="n"/>
      <c r="O218" s="4" t="n"/>
      <c r="P218" s="5" t="n"/>
      <c r="Q218" s="6" t="n"/>
      <c r="R218" s="6" t="n"/>
      <c r="S218" s="7">
        <f>IF(OR(O218="",Q218=""),"",IFERROR(IF(AND(INDEX(Fees!$D$5:$D$15,MATCH(O218,Fees!$A$5:$A$15,0))&gt;0,Q218&lt;INDEX(Fees!$D$5:$D$15,MATCH(O218,Fees!$A$5:$A$15,0))),Q218*INDEX(Fees!$E$5:$E$15,MATCH(O218,Fees!$A$5:$A$15,0))+INDEX(Fees!$F$5:$F$15,MATCH(O218,Fees!$A$5:$A$15,0)),Q218*INDEX(Fees!$B$5:$B$15,MATCH(O218,Fees!$A$5:$A$15,0))+INDEX(Fees!$C$5:$C$15,MATCH(O218,Fees!$A$5:$A$15,0))),""))</f>
        <v/>
      </c>
      <c r="T218" s="6" t="n"/>
      <c r="U218" s="7">
        <f>IF(AND(N218="Sold",Q218&lt;&gt;""),Q218-N(I218)-N(R218)-IF(T218&lt;&gt;"",T218,N(S218)),"")</f>
        <v/>
      </c>
      <c r="V218" s="8">
        <f>IF(AND(U218&lt;&gt;"",N(Q218)&gt;0),U218/Q218,"")</f>
        <v/>
      </c>
      <c r="W218" s="9">
        <f>IF(AND(ISNUMBER(P218),ISNUMBER(L218)),P218-L218,"")</f>
        <v/>
      </c>
      <c r="X218" s="4" t="n"/>
    </row>
    <row r="219">
      <c r="A219" s="4" t="n"/>
      <c r="B219" s="4" t="n"/>
      <c r="C219" s="4" t="n"/>
      <c r="D219" s="4" t="n"/>
      <c r="E219" s="4" t="n"/>
      <c r="F219" s="4" t="n"/>
      <c r="G219" s="4" t="n"/>
      <c r="H219" s="5" t="n"/>
      <c r="I219" s="6" t="n"/>
      <c r="J219" s="4" t="n"/>
      <c r="K219" s="4" t="n"/>
      <c r="L219" s="5" t="n"/>
      <c r="M219" s="6" t="n"/>
      <c r="N219" s="4" t="n"/>
      <c r="O219" s="4" t="n"/>
      <c r="P219" s="5" t="n"/>
      <c r="Q219" s="6" t="n"/>
      <c r="R219" s="6" t="n"/>
      <c r="S219" s="7">
        <f>IF(OR(O219="",Q219=""),"",IFERROR(IF(AND(INDEX(Fees!$D$5:$D$15,MATCH(O219,Fees!$A$5:$A$15,0))&gt;0,Q219&lt;INDEX(Fees!$D$5:$D$15,MATCH(O219,Fees!$A$5:$A$15,0))),Q219*INDEX(Fees!$E$5:$E$15,MATCH(O219,Fees!$A$5:$A$15,0))+INDEX(Fees!$F$5:$F$15,MATCH(O219,Fees!$A$5:$A$15,0)),Q219*INDEX(Fees!$B$5:$B$15,MATCH(O219,Fees!$A$5:$A$15,0))+INDEX(Fees!$C$5:$C$15,MATCH(O219,Fees!$A$5:$A$15,0))),""))</f>
        <v/>
      </c>
      <c r="T219" s="6" t="n"/>
      <c r="U219" s="7">
        <f>IF(AND(N219="Sold",Q219&lt;&gt;""),Q219-N(I219)-N(R219)-IF(T219&lt;&gt;"",T219,N(S219)),"")</f>
        <v/>
      </c>
      <c r="V219" s="8">
        <f>IF(AND(U219&lt;&gt;"",N(Q219)&gt;0),U219/Q219,"")</f>
        <v/>
      </c>
      <c r="W219" s="9">
        <f>IF(AND(ISNUMBER(P219),ISNUMBER(L219)),P219-L219,"")</f>
        <v/>
      </c>
      <c r="X219" s="4" t="n"/>
    </row>
    <row r="220">
      <c r="A220" s="4" t="n"/>
      <c r="B220" s="4" t="n"/>
      <c r="C220" s="4" t="n"/>
      <c r="D220" s="4" t="n"/>
      <c r="E220" s="4" t="n"/>
      <c r="F220" s="4" t="n"/>
      <c r="G220" s="4" t="n"/>
      <c r="H220" s="5" t="n"/>
      <c r="I220" s="6" t="n"/>
      <c r="J220" s="4" t="n"/>
      <c r="K220" s="4" t="n"/>
      <c r="L220" s="5" t="n"/>
      <c r="M220" s="6" t="n"/>
      <c r="N220" s="4" t="n"/>
      <c r="O220" s="4" t="n"/>
      <c r="P220" s="5" t="n"/>
      <c r="Q220" s="6" t="n"/>
      <c r="R220" s="6" t="n"/>
      <c r="S220" s="7">
        <f>IF(OR(O220="",Q220=""),"",IFERROR(IF(AND(INDEX(Fees!$D$5:$D$15,MATCH(O220,Fees!$A$5:$A$15,0))&gt;0,Q220&lt;INDEX(Fees!$D$5:$D$15,MATCH(O220,Fees!$A$5:$A$15,0))),Q220*INDEX(Fees!$E$5:$E$15,MATCH(O220,Fees!$A$5:$A$15,0))+INDEX(Fees!$F$5:$F$15,MATCH(O220,Fees!$A$5:$A$15,0)),Q220*INDEX(Fees!$B$5:$B$15,MATCH(O220,Fees!$A$5:$A$15,0))+INDEX(Fees!$C$5:$C$15,MATCH(O220,Fees!$A$5:$A$15,0))),""))</f>
        <v/>
      </c>
      <c r="T220" s="6" t="n"/>
      <c r="U220" s="7">
        <f>IF(AND(N220="Sold",Q220&lt;&gt;""),Q220-N(I220)-N(R220)-IF(T220&lt;&gt;"",T220,N(S220)),"")</f>
        <v/>
      </c>
      <c r="V220" s="8">
        <f>IF(AND(U220&lt;&gt;"",N(Q220)&gt;0),U220/Q220,"")</f>
        <v/>
      </c>
      <c r="W220" s="9">
        <f>IF(AND(ISNUMBER(P220),ISNUMBER(L220)),P220-L220,"")</f>
        <v/>
      </c>
      <c r="X220" s="4" t="n"/>
    </row>
    <row r="221">
      <c r="A221" s="4" t="n"/>
      <c r="B221" s="4" t="n"/>
      <c r="C221" s="4" t="n"/>
      <c r="D221" s="4" t="n"/>
      <c r="E221" s="4" t="n"/>
      <c r="F221" s="4" t="n"/>
      <c r="G221" s="4" t="n"/>
      <c r="H221" s="5" t="n"/>
      <c r="I221" s="6" t="n"/>
      <c r="J221" s="4" t="n"/>
      <c r="K221" s="4" t="n"/>
      <c r="L221" s="5" t="n"/>
      <c r="M221" s="6" t="n"/>
      <c r="N221" s="4" t="n"/>
      <c r="O221" s="4" t="n"/>
      <c r="P221" s="5" t="n"/>
      <c r="Q221" s="6" t="n"/>
      <c r="R221" s="6" t="n"/>
      <c r="S221" s="7">
        <f>IF(OR(O221="",Q221=""),"",IFERROR(IF(AND(INDEX(Fees!$D$5:$D$15,MATCH(O221,Fees!$A$5:$A$15,0))&gt;0,Q221&lt;INDEX(Fees!$D$5:$D$15,MATCH(O221,Fees!$A$5:$A$15,0))),Q221*INDEX(Fees!$E$5:$E$15,MATCH(O221,Fees!$A$5:$A$15,0))+INDEX(Fees!$F$5:$F$15,MATCH(O221,Fees!$A$5:$A$15,0)),Q221*INDEX(Fees!$B$5:$B$15,MATCH(O221,Fees!$A$5:$A$15,0))+INDEX(Fees!$C$5:$C$15,MATCH(O221,Fees!$A$5:$A$15,0))),""))</f>
        <v/>
      </c>
      <c r="T221" s="6" t="n"/>
      <c r="U221" s="7">
        <f>IF(AND(N221="Sold",Q221&lt;&gt;""),Q221-N(I221)-N(R221)-IF(T221&lt;&gt;"",T221,N(S221)),"")</f>
        <v/>
      </c>
      <c r="V221" s="8">
        <f>IF(AND(U221&lt;&gt;"",N(Q221)&gt;0),U221/Q221,"")</f>
        <v/>
      </c>
      <c r="W221" s="9">
        <f>IF(AND(ISNUMBER(P221),ISNUMBER(L221)),P221-L221,"")</f>
        <v/>
      </c>
      <c r="X221" s="4" t="n"/>
    </row>
    <row r="222">
      <c r="A222" s="4" t="n"/>
      <c r="B222" s="4" t="n"/>
      <c r="C222" s="4" t="n"/>
      <c r="D222" s="4" t="n"/>
      <c r="E222" s="4" t="n"/>
      <c r="F222" s="4" t="n"/>
      <c r="G222" s="4" t="n"/>
      <c r="H222" s="5" t="n"/>
      <c r="I222" s="6" t="n"/>
      <c r="J222" s="4" t="n"/>
      <c r="K222" s="4" t="n"/>
      <c r="L222" s="5" t="n"/>
      <c r="M222" s="6" t="n"/>
      <c r="N222" s="4" t="n"/>
      <c r="O222" s="4" t="n"/>
      <c r="P222" s="5" t="n"/>
      <c r="Q222" s="6" t="n"/>
      <c r="R222" s="6" t="n"/>
      <c r="S222" s="7">
        <f>IF(OR(O222="",Q222=""),"",IFERROR(IF(AND(INDEX(Fees!$D$5:$D$15,MATCH(O222,Fees!$A$5:$A$15,0))&gt;0,Q222&lt;INDEX(Fees!$D$5:$D$15,MATCH(O222,Fees!$A$5:$A$15,0))),Q222*INDEX(Fees!$E$5:$E$15,MATCH(O222,Fees!$A$5:$A$15,0))+INDEX(Fees!$F$5:$F$15,MATCH(O222,Fees!$A$5:$A$15,0)),Q222*INDEX(Fees!$B$5:$B$15,MATCH(O222,Fees!$A$5:$A$15,0))+INDEX(Fees!$C$5:$C$15,MATCH(O222,Fees!$A$5:$A$15,0))),""))</f>
        <v/>
      </c>
      <c r="T222" s="6" t="n"/>
      <c r="U222" s="7">
        <f>IF(AND(N222="Sold",Q222&lt;&gt;""),Q222-N(I222)-N(R222)-IF(T222&lt;&gt;"",T222,N(S222)),"")</f>
        <v/>
      </c>
      <c r="V222" s="8">
        <f>IF(AND(U222&lt;&gt;"",N(Q222)&gt;0),U222/Q222,"")</f>
        <v/>
      </c>
      <c r="W222" s="9">
        <f>IF(AND(ISNUMBER(P222),ISNUMBER(L222)),P222-L222,"")</f>
        <v/>
      </c>
      <c r="X222" s="4" t="n"/>
    </row>
    <row r="223">
      <c r="A223" s="4" t="n"/>
      <c r="B223" s="4" t="n"/>
      <c r="C223" s="4" t="n"/>
      <c r="D223" s="4" t="n"/>
      <c r="E223" s="4" t="n"/>
      <c r="F223" s="4" t="n"/>
      <c r="G223" s="4" t="n"/>
      <c r="H223" s="5" t="n"/>
      <c r="I223" s="6" t="n"/>
      <c r="J223" s="4" t="n"/>
      <c r="K223" s="4" t="n"/>
      <c r="L223" s="5" t="n"/>
      <c r="M223" s="6" t="n"/>
      <c r="N223" s="4" t="n"/>
      <c r="O223" s="4" t="n"/>
      <c r="P223" s="5" t="n"/>
      <c r="Q223" s="6" t="n"/>
      <c r="R223" s="6" t="n"/>
      <c r="S223" s="7">
        <f>IF(OR(O223="",Q223=""),"",IFERROR(IF(AND(INDEX(Fees!$D$5:$D$15,MATCH(O223,Fees!$A$5:$A$15,0))&gt;0,Q223&lt;INDEX(Fees!$D$5:$D$15,MATCH(O223,Fees!$A$5:$A$15,0))),Q223*INDEX(Fees!$E$5:$E$15,MATCH(O223,Fees!$A$5:$A$15,0))+INDEX(Fees!$F$5:$F$15,MATCH(O223,Fees!$A$5:$A$15,0)),Q223*INDEX(Fees!$B$5:$B$15,MATCH(O223,Fees!$A$5:$A$15,0))+INDEX(Fees!$C$5:$C$15,MATCH(O223,Fees!$A$5:$A$15,0))),""))</f>
        <v/>
      </c>
      <c r="T223" s="6" t="n"/>
      <c r="U223" s="7">
        <f>IF(AND(N223="Sold",Q223&lt;&gt;""),Q223-N(I223)-N(R223)-IF(T223&lt;&gt;"",T223,N(S223)),"")</f>
        <v/>
      </c>
      <c r="V223" s="8">
        <f>IF(AND(U223&lt;&gt;"",N(Q223)&gt;0),U223/Q223,"")</f>
        <v/>
      </c>
      <c r="W223" s="9">
        <f>IF(AND(ISNUMBER(P223),ISNUMBER(L223)),P223-L223,"")</f>
        <v/>
      </c>
      <c r="X223" s="4" t="n"/>
    </row>
    <row r="224">
      <c r="A224" s="4" t="n"/>
      <c r="B224" s="4" t="n"/>
      <c r="C224" s="4" t="n"/>
      <c r="D224" s="4" t="n"/>
      <c r="E224" s="4" t="n"/>
      <c r="F224" s="4" t="n"/>
      <c r="G224" s="4" t="n"/>
      <c r="H224" s="5" t="n"/>
      <c r="I224" s="6" t="n"/>
      <c r="J224" s="4" t="n"/>
      <c r="K224" s="4" t="n"/>
      <c r="L224" s="5" t="n"/>
      <c r="M224" s="6" t="n"/>
      <c r="N224" s="4" t="n"/>
      <c r="O224" s="4" t="n"/>
      <c r="P224" s="5" t="n"/>
      <c r="Q224" s="6" t="n"/>
      <c r="R224" s="6" t="n"/>
      <c r="S224" s="7">
        <f>IF(OR(O224="",Q224=""),"",IFERROR(IF(AND(INDEX(Fees!$D$5:$D$15,MATCH(O224,Fees!$A$5:$A$15,0))&gt;0,Q224&lt;INDEX(Fees!$D$5:$D$15,MATCH(O224,Fees!$A$5:$A$15,0))),Q224*INDEX(Fees!$E$5:$E$15,MATCH(O224,Fees!$A$5:$A$15,0))+INDEX(Fees!$F$5:$F$15,MATCH(O224,Fees!$A$5:$A$15,0)),Q224*INDEX(Fees!$B$5:$B$15,MATCH(O224,Fees!$A$5:$A$15,0))+INDEX(Fees!$C$5:$C$15,MATCH(O224,Fees!$A$5:$A$15,0))),""))</f>
        <v/>
      </c>
      <c r="T224" s="6" t="n"/>
      <c r="U224" s="7">
        <f>IF(AND(N224="Sold",Q224&lt;&gt;""),Q224-N(I224)-N(R224)-IF(T224&lt;&gt;"",T224,N(S224)),"")</f>
        <v/>
      </c>
      <c r="V224" s="8">
        <f>IF(AND(U224&lt;&gt;"",N(Q224)&gt;0),U224/Q224,"")</f>
        <v/>
      </c>
      <c r="W224" s="9">
        <f>IF(AND(ISNUMBER(P224),ISNUMBER(L224)),P224-L224,"")</f>
        <v/>
      </c>
      <c r="X224" s="4" t="n"/>
    </row>
    <row r="225">
      <c r="A225" s="4" t="n"/>
      <c r="B225" s="4" t="n"/>
      <c r="C225" s="4" t="n"/>
      <c r="D225" s="4" t="n"/>
      <c r="E225" s="4" t="n"/>
      <c r="F225" s="4" t="n"/>
      <c r="G225" s="4" t="n"/>
      <c r="H225" s="5" t="n"/>
      <c r="I225" s="6" t="n"/>
      <c r="J225" s="4" t="n"/>
      <c r="K225" s="4" t="n"/>
      <c r="L225" s="5" t="n"/>
      <c r="M225" s="6" t="n"/>
      <c r="N225" s="4" t="n"/>
      <c r="O225" s="4" t="n"/>
      <c r="P225" s="5" t="n"/>
      <c r="Q225" s="6" t="n"/>
      <c r="R225" s="6" t="n"/>
      <c r="S225" s="7">
        <f>IF(OR(O225="",Q225=""),"",IFERROR(IF(AND(INDEX(Fees!$D$5:$D$15,MATCH(O225,Fees!$A$5:$A$15,0))&gt;0,Q225&lt;INDEX(Fees!$D$5:$D$15,MATCH(O225,Fees!$A$5:$A$15,0))),Q225*INDEX(Fees!$E$5:$E$15,MATCH(O225,Fees!$A$5:$A$15,0))+INDEX(Fees!$F$5:$F$15,MATCH(O225,Fees!$A$5:$A$15,0)),Q225*INDEX(Fees!$B$5:$B$15,MATCH(O225,Fees!$A$5:$A$15,0))+INDEX(Fees!$C$5:$C$15,MATCH(O225,Fees!$A$5:$A$15,0))),""))</f>
        <v/>
      </c>
      <c r="T225" s="6" t="n"/>
      <c r="U225" s="7">
        <f>IF(AND(N225="Sold",Q225&lt;&gt;""),Q225-N(I225)-N(R225)-IF(T225&lt;&gt;"",T225,N(S225)),"")</f>
        <v/>
      </c>
      <c r="V225" s="8">
        <f>IF(AND(U225&lt;&gt;"",N(Q225)&gt;0),U225/Q225,"")</f>
        <v/>
      </c>
      <c r="W225" s="9">
        <f>IF(AND(ISNUMBER(P225),ISNUMBER(L225)),P225-L225,"")</f>
        <v/>
      </c>
      <c r="X225" s="4" t="n"/>
    </row>
    <row r="226">
      <c r="A226" s="4" t="n"/>
      <c r="B226" s="4" t="n"/>
      <c r="C226" s="4" t="n"/>
      <c r="D226" s="4" t="n"/>
      <c r="E226" s="4" t="n"/>
      <c r="F226" s="4" t="n"/>
      <c r="G226" s="4" t="n"/>
      <c r="H226" s="5" t="n"/>
      <c r="I226" s="6" t="n"/>
      <c r="J226" s="4" t="n"/>
      <c r="K226" s="4" t="n"/>
      <c r="L226" s="5" t="n"/>
      <c r="M226" s="6" t="n"/>
      <c r="N226" s="4" t="n"/>
      <c r="O226" s="4" t="n"/>
      <c r="P226" s="5" t="n"/>
      <c r="Q226" s="6" t="n"/>
      <c r="R226" s="6" t="n"/>
      <c r="S226" s="7">
        <f>IF(OR(O226="",Q226=""),"",IFERROR(IF(AND(INDEX(Fees!$D$5:$D$15,MATCH(O226,Fees!$A$5:$A$15,0))&gt;0,Q226&lt;INDEX(Fees!$D$5:$D$15,MATCH(O226,Fees!$A$5:$A$15,0))),Q226*INDEX(Fees!$E$5:$E$15,MATCH(O226,Fees!$A$5:$A$15,0))+INDEX(Fees!$F$5:$F$15,MATCH(O226,Fees!$A$5:$A$15,0)),Q226*INDEX(Fees!$B$5:$B$15,MATCH(O226,Fees!$A$5:$A$15,0))+INDEX(Fees!$C$5:$C$15,MATCH(O226,Fees!$A$5:$A$15,0))),""))</f>
        <v/>
      </c>
      <c r="T226" s="6" t="n"/>
      <c r="U226" s="7">
        <f>IF(AND(N226="Sold",Q226&lt;&gt;""),Q226-N(I226)-N(R226)-IF(T226&lt;&gt;"",T226,N(S226)),"")</f>
        <v/>
      </c>
      <c r="V226" s="8">
        <f>IF(AND(U226&lt;&gt;"",N(Q226)&gt;0),U226/Q226,"")</f>
        <v/>
      </c>
      <c r="W226" s="9">
        <f>IF(AND(ISNUMBER(P226),ISNUMBER(L226)),P226-L226,"")</f>
        <v/>
      </c>
      <c r="X226" s="4" t="n"/>
    </row>
    <row r="227">
      <c r="A227" s="4" t="n"/>
      <c r="B227" s="4" t="n"/>
      <c r="C227" s="4" t="n"/>
      <c r="D227" s="4" t="n"/>
      <c r="E227" s="4" t="n"/>
      <c r="F227" s="4" t="n"/>
      <c r="G227" s="4" t="n"/>
      <c r="H227" s="5" t="n"/>
      <c r="I227" s="6" t="n"/>
      <c r="J227" s="4" t="n"/>
      <c r="K227" s="4" t="n"/>
      <c r="L227" s="5" t="n"/>
      <c r="M227" s="6" t="n"/>
      <c r="N227" s="4" t="n"/>
      <c r="O227" s="4" t="n"/>
      <c r="P227" s="5" t="n"/>
      <c r="Q227" s="6" t="n"/>
      <c r="R227" s="6" t="n"/>
      <c r="S227" s="7">
        <f>IF(OR(O227="",Q227=""),"",IFERROR(IF(AND(INDEX(Fees!$D$5:$D$15,MATCH(O227,Fees!$A$5:$A$15,0))&gt;0,Q227&lt;INDEX(Fees!$D$5:$D$15,MATCH(O227,Fees!$A$5:$A$15,0))),Q227*INDEX(Fees!$E$5:$E$15,MATCH(O227,Fees!$A$5:$A$15,0))+INDEX(Fees!$F$5:$F$15,MATCH(O227,Fees!$A$5:$A$15,0)),Q227*INDEX(Fees!$B$5:$B$15,MATCH(O227,Fees!$A$5:$A$15,0))+INDEX(Fees!$C$5:$C$15,MATCH(O227,Fees!$A$5:$A$15,0))),""))</f>
        <v/>
      </c>
      <c r="T227" s="6" t="n"/>
      <c r="U227" s="7">
        <f>IF(AND(N227="Sold",Q227&lt;&gt;""),Q227-N(I227)-N(R227)-IF(T227&lt;&gt;"",T227,N(S227)),"")</f>
        <v/>
      </c>
      <c r="V227" s="8">
        <f>IF(AND(U227&lt;&gt;"",N(Q227)&gt;0),U227/Q227,"")</f>
        <v/>
      </c>
      <c r="W227" s="9">
        <f>IF(AND(ISNUMBER(P227),ISNUMBER(L227)),P227-L227,"")</f>
        <v/>
      </c>
      <c r="X227" s="4" t="n"/>
    </row>
    <row r="228">
      <c r="A228" s="4" t="n"/>
      <c r="B228" s="4" t="n"/>
      <c r="C228" s="4" t="n"/>
      <c r="D228" s="4" t="n"/>
      <c r="E228" s="4" t="n"/>
      <c r="F228" s="4" t="n"/>
      <c r="G228" s="4" t="n"/>
      <c r="H228" s="5" t="n"/>
      <c r="I228" s="6" t="n"/>
      <c r="J228" s="4" t="n"/>
      <c r="K228" s="4" t="n"/>
      <c r="L228" s="5" t="n"/>
      <c r="M228" s="6" t="n"/>
      <c r="N228" s="4" t="n"/>
      <c r="O228" s="4" t="n"/>
      <c r="P228" s="5" t="n"/>
      <c r="Q228" s="6" t="n"/>
      <c r="R228" s="6" t="n"/>
      <c r="S228" s="7">
        <f>IF(OR(O228="",Q228=""),"",IFERROR(IF(AND(INDEX(Fees!$D$5:$D$15,MATCH(O228,Fees!$A$5:$A$15,0))&gt;0,Q228&lt;INDEX(Fees!$D$5:$D$15,MATCH(O228,Fees!$A$5:$A$15,0))),Q228*INDEX(Fees!$E$5:$E$15,MATCH(O228,Fees!$A$5:$A$15,0))+INDEX(Fees!$F$5:$F$15,MATCH(O228,Fees!$A$5:$A$15,0)),Q228*INDEX(Fees!$B$5:$B$15,MATCH(O228,Fees!$A$5:$A$15,0))+INDEX(Fees!$C$5:$C$15,MATCH(O228,Fees!$A$5:$A$15,0))),""))</f>
        <v/>
      </c>
      <c r="T228" s="6" t="n"/>
      <c r="U228" s="7">
        <f>IF(AND(N228="Sold",Q228&lt;&gt;""),Q228-N(I228)-N(R228)-IF(T228&lt;&gt;"",T228,N(S228)),"")</f>
        <v/>
      </c>
      <c r="V228" s="8">
        <f>IF(AND(U228&lt;&gt;"",N(Q228)&gt;0),U228/Q228,"")</f>
        <v/>
      </c>
      <c r="W228" s="9">
        <f>IF(AND(ISNUMBER(P228),ISNUMBER(L228)),P228-L228,"")</f>
        <v/>
      </c>
      <c r="X228" s="4" t="n"/>
    </row>
    <row r="229">
      <c r="A229" s="4" t="n"/>
      <c r="B229" s="4" t="n"/>
      <c r="C229" s="4" t="n"/>
      <c r="D229" s="4" t="n"/>
      <c r="E229" s="4" t="n"/>
      <c r="F229" s="4" t="n"/>
      <c r="G229" s="4" t="n"/>
      <c r="H229" s="5" t="n"/>
      <c r="I229" s="6" t="n"/>
      <c r="J229" s="4" t="n"/>
      <c r="K229" s="4" t="n"/>
      <c r="L229" s="5" t="n"/>
      <c r="M229" s="6" t="n"/>
      <c r="N229" s="4" t="n"/>
      <c r="O229" s="4" t="n"/>
      <c r="P229" s="5" t="n"/>
      <c r="Q229" s="6" t="n"/>
      <c r="R229" s="6" t="n"/>
      <c r="S229" s="7">
        <f>IF(OR(O229="",Q229=""),"",IFERROR(IF(AND(INDEX(Fees!$D$5:$D$15,MATCH(O229,Fees!$A$5:$A$15,0))&gt;0,Q229&lt;INDEX(Fees!$D$5:$D$15,MATCH(O229,Fees!$A$5:$A$15,0))),Q229*INDEX(Fees!$E$5:$E$15,MATCH(O229,Fees!$A$5:$A$15,0))+INDEX(Fees!$F$5:$F$15,MATCH(O229,Fees!$A$5:$A$15,0)),Q229*INDEX(Fees!$B$5:$B$15,MATCH(O229,Fees!$A$5:$A$15,0))+INDEX(Fees!$C$5:$C$15,MATCH(O229,Fees!$A$5:$A$15,0))),""))</f>
        <v/>
      </c>
      <c r="T229" s="6" t="n"/>
      <c r="U229" s="7">
        <f>IF(AND(N229="Sold",Q229&lt;&gt;""),Q229-N(I229)-N(R229)-IF(T229&lt;&gt;"",T229,N(S229)),"")</f>
        <v/>
      </c>
      <c r="V229" s="8">
        <f>IF(AND(U229&lt;&gt;"",N(Q229)&gt;0),U229/Q229,"")</f>
        <v/>
      </c>
      <c r="W229" s="9">
        <f>IF(AND(ISNUMBER(P229),ISNUMBER(L229)),P229-L229,"")</f>
        <v/>
      </c>
      <c r="X229" s="4" t="n"/>
    </row>
    <row r="230">
      <c r="A230" s="4" t="n"/>
      <c r="B230" s="4" t="n"/>
      <c r="C230" s="4" t="n"/>
      <c r="D230" s="4" t="n"/>
      <c r="E230" s="4" t="n"/>
      <c r="F230" s="4" t="n"/>
      <c r="G230" s="4" t="n"/>
      <c r="H230" s="5" t="n"/>
      <c r="I230" s="6" t="n"/>
      <c r="J230" s="4" t="n"/>
      <c r="K230" s="4" t="n"/>
      <c r="L230" s="5" t="n"/>
      <c r="M230" s="6" t="n"/>
      <c r="N230" s="4" t="n"/>
      <c r="O230" s="4" t="n"/>
      <c r="P230" s="5" t="n"/>
      <c r="Q230" s="6" t="n"/>
      <c r="R230" s="6" t="n"/>
      <c r="S230" s="7">
        <f>IF(OR(O230="",Q230=""),"",IFERROR(IF(AND(INDEX(Fees!$D$5:$D$15,MATCH(O230,Fees!$A$5:$A$15,0))&gt;0,Q230&lt;INDEX(Fees!$D$5:$D$15,MATCH(O230,Fees!$A$5:$A$15,0))),Q230*INDEX(Fees!$E$5:$E$15,MATCH(O230,Fees!$A$5:$A$15,0))+INDEX(Fees!$F$5:$F$15,MATCH(O230,Fees!$A$5:$A$15,0)),Q230*INDEX(Fees!$B$5:$B$15,MATCH(O230,Fees!$A$5:$A$15,0))+INDEX(Fees!$C$5:$C$15,MATCH(O230,Fees!$A$5:$A$15,0))),""))</f>
        <v/>
      </c>
      <c r="T230" s="6" t="n"/>
      <c r="U230" s="7">
        <f>IF(AND(N230="Sold",Q230&lt;&gt;""),Q230-N(I230)-N(R230)-IF(T230&lt;&gt;"",T230,N(S230)),"")</f>
        <v/>
      </c>
      <c r="V230" s="8">
        <f>IF(AND(U230&lt;&gt;"",N(Q230)&gt;0),U230/Q230,"")</f>
        <v/>
      </c>
      <c r="W230" s="9">
        <f>IF(AND(ISNUMBER(P230),ISNUMBER(L230)),P230-L230,"")</f>
        <v/>
      </c>
      <c r="X230" s="4" t="n"/>
    </row>
    <row r="231">
      <c r="A231" s="4" t="n"/>
      <c r="B231" s="4" t="n"/>
      <c r="C231" s="4" t="n"/>
      <c r="D231" s="4" t="n"/>
      <c r="E231" s="4" t="n"/>
      <c r="F231" s="4" t="n"/>
      <c r="G231" s="4" t="n"/>
      <c r="H231" s="5" t="n"/>
      <c r="I231" s="6" t="n"/>
      <c r="J231" s="4" t="n"/>
      <c r="K231" s="4" t="n"/>
      <c r="L231" s="5" t="n"/>
      <c r="M231" s="6" t="n"/>
      <c r="N231" s="4" t="n"/>
      <c r="O231" s="4" t="n"/>
      <c r="P231" s="5" t="n"/>
      <c r="Q231" s="6" t="n"/>
      <c r="R231" s="6" t="n"/>
      <c r="S231" s="7">
        <f>IF(OR(O231="",Q231=""),"",IFERROR(IF(AND(INDEX(Fees!$D$5:$D$15,MATCH(O231,Fees!$A$5:$A$15,0))&gt;0,Q231&lt;INDEX(Fees!$D$5:$D$15,MATCH(O231,Fees!$A$5:$A$15,0))),Q231*INDEX(Fees!$E$5:$E$15,MATCH(O231,Fees!$A$5:$A$15,0))+INDEX(Fees!$F$5:$F$15,MATCH(O231,Fees!$A$5:$A$15,0)),Q231*INDEX(Fees!$B$5:$B$15,MATCH(O231,Fees!$A$5:$A$15,0))+INDEX(Fees!$C$5:$C$15,MATCH(O231,Fees!$A$5:$A$15,0))),""))</f>
        <v/>
      </c>
      <c r="T231" s="6" t="n"/>
      <c r="U231" s="7">
        <f>IF(AND(N231="Sold",Q231&lt;&gt;""),Q231-N(I231)-N(R231)-IF(T231&lt;&gt;"",T231,N(S231)),"")</f>
        <v/>
      </c>
      <c r="V231" s="8">
        <f>IF(AND(U231&lt;&gt;"",N(Q231)&gt;0),U231/Q231,"")</f>
        <v/>
      </c>
      <c r="W231" s="9">
        <f>IF(AND(ISNUMBER(P231),ISNUMBER(L231)),P231-L231,"")</f>
        <v/>
      </c>
      <c r="X231" s="4" t="n"/>
    </row>
    <row r="232">
      <c r="A232" s="4" t="n"/>
      <c r="B232" s="4" t="n"/>
      <c r="C232" s="4" t="n"/>
      <c r="D232" s="4" t="n"/>
      <c r="E232" s="4" t="n"/>
      <c r="F232" s="4" t="n"/>
      <c r="G232" s="4" t="n"/>
      <c r="H232" s="5" t="n"/>
      <c r="I232" s="6" t="n"/>
      <c r="J232" s="4" t="n"/>
      <c r="K232" s="4" t="n"/>
      <c r="L232" s="5" t="n"/>
      <c r="M232" s="6" t="n"/>
      <c r="N232" s="4" t="n"/>
      <c r="O232" s="4" t="n"/>
      <c r="P232" s="5" t="n"/>
      <c r="Q232" s="6" t="n"/>
      <c r="R232" s="6" t="n"/>
      <c r="S232" s="7">
        <f>IF(OR(O232="",Q232=""),"",IFERROR(IF(AND(INDEX(Fees!$D$5:$D$15,MATCH(O232,Fees!$A$5:$A$15,0))&gt;0,Q232&lt;INDEX(Fees!$D$5:$D$15,MATCH(O232,Fees!$A$5:$A$15,0))),Q232*INDEX(Fees!$E$5:$E$15,MATCH(O232,Fees!$A$5:$A$15,0))+INDEX(Fees!$F$5:$F$15,MATCH(O232,Fees!$A$5:$A$15,0)),Q232*INDEX(Fees!$B$5:$B$15,MATCH(O232,Fees!$A$5:$A$15,0))+INDEX(Fees!$C$5:$C$15,MATCH(O232,Fees!$A$5:$A$15,0))),""))</f>
        <v/>
      </c>
      <c r="T232" s="6" t="n"/>
      <c r="U232" s="7">
        <f>IF(AND(N232="Sold",Q232&lt;&gt;""),Q232-N(I232)-N(R232)-IF(T232&lt;&gt;"",T232,N(S232)),"")</f>
        <v/>
      </c>
      <c r="V232" s="8">
        <f>IF(AND(U232&lt;&gt;"",N(Q232)&gt;0),U232/Q232,"")</f>
        <v/>
      </c>
      <c r="W232" s="9">
        <f>IF(AND(ISNUMBER(P232),ISNUMBER(L232)),P232-L232,"")</f>
        <v/>
      </c>
      <c r="X232" s="4" t="n"/>
    </row>
    <row r="233">
      <c r="A233" s="4" t="n"/>
      <c r="B233" s="4" t="n"/>
      <c r="C233" s="4" t="n"/>
      <c r="D233" s="4" t="n"/>
      <c r="E233" s="4" t="n"/>
      <c r="F233" s="4" t="n"/>
      <c r="G233" s="4" t="n"/>
      <c r="H233" s="5" t="n"/>
      <c r="I233" s="6" t="n"/>
      <c r="J233" s="4" t="n"/>
      <c r="K233" s="4" t="n"/>
      <c r="L233" s="5" t="n"/>
      <c r="M233" s="6" t="n"/>
      <c r="N233" s="4" t="n"/>
      <c r="O233" s="4" t="n"/>
      <c r="P233" s="5" t="n"/>
      <c r="Q233" s="6" t="n"/>
      <c r="R233" s="6" t="n"/>
      <c r="S233" s="7">
        <f>IF(OR(O233="",Q233=""),"",IFERROR(IF(AND(INDEX(Fees!$D$5:$D$15,MATCH(O233,Fees!$A$5:$A$15,0))&gt;0,Q233&lt;INDEX(Fees!$D$5:$D$15,MATCH(O233,Fees!$A$5:$A$15,0))),Q233*INDEX(Fees!$E$5:$E$15,MATCH(O233,Fees!$A$5:$A$15,0))+INDEX(Fees!$F$5:$F$15,MATCH(O233,Fees!$A$5:$A$15,0)),Q233*INDEX(Fees!$B$5:$B$15,MATCH(O233,Fees!$A$5:$A$15,0))+INDEX(Fees!$C$5:$C$15,MATCH(O233,Fees!$A$5:$A$15,0))),""))</f>
        <v/>
      </c>
      <c r="T233" s="6" t="n"/>
      <c r="U233" s="7">
        <f>IF(AND(N233="Sold",Q233&lt;&gt;""),Q233-N(I233)-N(R233)-IF(T233&lt;&gt;"",T233,N(S233)),"")</f>
        <v/>
      </c>
      <c r="V233" s="8">
        <f>IF(AND(U233&lt;&gt;"",N(Q233)&gt;0),U233/Q233,"")</f>
        <v/>
      </c>
      <c r="W233" s="9">
        <f>IF(AND(ISNUMBER(P233),ISNUMBER(L233)),P233-L233,"")</f>
        <v/>
      </c>
      <c r="X233" s="4" t="n"/>
    </row>
    <row r="234">
      <c r="A234" s="4" t="n"/>
      <c r="B234" s="4" t="n"/>
      <c r="C234" s="4" t="n"/>
      <c r="D234" s="4" t="n"/>
      <c r="E234" s="4" t="n"/>
      <c r="F234" s="4" t="n"/>
      <c r="G234" s="4" t="n"/>
      <c r="H234" s="5" t="n"/>
      <c r="I234" s="6" t="n"/>
      <c r="J234" s="4" t="n"/>
      <c r="K234" s="4" t="n"/>
      <c r="L234" s="5" t="n"/>
      <c r="M234" s="6" t="n"/>
      <c r="N234" s="4" t="n"/>
      <c r="O234" s="4" t="n"/>
      <c r="P234" s="5" t="n"/>
      <c r="Q234" s="6" t="n"/>
      <c r="R234" s="6" t="n"/>
      <c r="S234" s="7">
        <f>IF(OR(O234="",Q234=""),"",IFERROR(IF(AND(INDEX(Fees!$D$5:$D$15,MATCH(O234,Fees!$A$5:$A$15,0))&gt;0,Q234&lt;INDEX(Fees!$D$5:$D$15,MATCH(O234,Fees!$A$5:$A$15,0))),Q234*INDEX(Fees!$E$5:$E$15,MATCH(O234,Fees!$A$5:$A$15,0))+INDEX(Fees!$F$5:$F$15,MATCH(O234,Fees!$A$5:$A$15,0)),Q234*INDEX(Fees!$B$5:$B$15,MATCH(O234,Fees!$A$5:$A$15,0))+INDEX(Fees!$C$5:$C$15,MATCH(O234,Fees!$A$5:$A$15,0))),""))</f>
        <v/>
      </c>
      <c r="T234" s="6" t="n"/>
      <c r="U234" s="7">
        <f>IF(AND(N234="Sold",Q234&lt;&gt;""),Q234-N(I234)-N(R234)-IF(T234&lt;&gt;"",T234,N(S234)),"")</f>
        <v/>
      </c>
      <c r="V234" s="8">
        <f>IF(AND(U234&lt;&gt;"",N(Q234)&gt;0),U234/Q234,"")</f>
        <v/>
      </c>
      <c r="W234" s="9">
        <f>IF(AND(ISNUMBER(P234),ISNUMBER(L234)),P234-L234,"")</f>
        <v/>
      </c>
      <c r="X234" s="4" t="n"/>
    </row>
    <row r="235">
      <c r="A235" s="4" t="n"/>
      <c r="B235" s="4" t="n"/>
      <c r="C235" s="4" t="n"/>
      <c r="D235" s="4" t="n"/>
      <c r="E235" s="4" t="n"/>
      <c r="F235" s="4" t="n"/>
      <c r="G235" s="4" t="n"/>
      <c r="H235" s="5" t="n"/>
      <c r="I235" s="6" t="n"/>
      <c r="J235" s="4" t="n"/>
      <c r="K235" s="4" t="n"/>
      <c r="L235" s="5" t="n"/>
      <c r="M235" s="6" t="n"/>
      <c r="N235" s="4" t="n"/>
      <c r="O235" s="4" t="n"/>
      <c r="P235" s="5" t="n"/>
      <c r="Q235" s="6" t="n"/>
      <c r="R235" s="6" t="n"/>
      <c r="S235" s="7">
        <f>IF(OR(O235="",Q235=""),"",IFERROR(IF(AND(INDEX(Fees!$D$5:$D$15,MATCH(O235,Fees!$A$5:$A$15,0))&gt;0,Q235&lt;INDEX(Fees!$D$5:$D$15,MATCH(O235,Fees!$A$5:$A$15,0))),Q235*INDEX(Fees!$E$5:$E$15,MATCH(O235,Fees!$A$5:$A$15,0))+INDEX(Fees!$F$5:$F$15,MATCH(O235,Fees!$A$5:$A$15,0)),Q235*INDEX(Fees!$B$5:$B$15,MATCH(O235,Fees!$A$5:$A$15,0))+INDEX(Fees!$C$5:$C$15,MATCH(O235,Fees!$A$5:$A$15,0))),""))</f>
        <v/>
      </c>
      <c r="T235" s="6" t="n"/>
      <c r="U235" s="7">
        <f>IF(AND(N235="Sold",Q235&lt;&gt;""),Q235-N(I235)-N(R235)-IF(T235&lt;&gt;"",T235,N(S235)),"")</f>
        <v/>
      </c>
      <c r="V235" s="8">
        <f>IF(AND(U235&lt;&gt;"",N(Q235)&gt;0),U235/Q235,"")</f>
        <v/>
      </c>
      <c r="W235" s="9">
        <f>IF(AND(ISNUMBER(P235),ISNUMBER(L235)),P235-L235,"")</f>
        <v/>
      </c>
      <c r="X235" s="4" t="n"/>
    </row>
    <row r="236">
      <c r="A236" s="4" t="n"/>
      <c r="B236" s="4" t="n"/>
      <c r="C236" s="4" t="n"/>
      <c r="D236" s="4" t="n"/>
      <c r="E236" s="4" t="n"/>
      <c r="F236" s="4" t="n"/>
      <c r="G236" s="4" t="n"/>
      <c r="H236" s="5" t="n"/>
      <c r="I236" s="6" t="n"/>
      <c r="J236" s="4" t="n"/>
      <c r="K236" s="4" t="n"/>
      <c r="L236" s="5" t="n"/>
      <c r="M236" s="6" t="n"/>
      <c r="N236" s="4" t="n"/>
      <c r="O236" s="4" t="n"/>
      <c r="P236" s="5" t="n"/>
      <c r="Q236" s="6" t="n"/>
      <c r="R236" s="6" t="n"/>
      <c r="S236" s="7">
        <f>IF(OR(O236="",Q236=""),"",IFERROR(IF(AND(INDEX(Fees!$D$5:$D$15,MATCH(O236,Fees!$A$5:$A$15,0))&gt;0,Q236&lt;INDEX(Fees!$D$5:$D$15,MATCH(O236,Fees!$A$5:$A$15,0))),Q236*INDEX(Fees!$E$5:$E$15,MATCH(O236,Fees!$A$5:$A$15,0))+INDEX(Fees!$F$5:$F$15,MATCH(O236,Fees!$A$5:$A$15,0)),Q236*INDEX(Fees!$B$5:$B$15,MATCH(O236,Fees!$A$5:$A$15,0))+INDEX(Fees!$C$5:$C$15,MATCH(O236,Fees!$A$5:$A$15,0))),""))</f>
        <v/>
      </c>
      <c r="T236" s="6" t="n"/>
      <c r="U236" s="7">
        <f>IF(AND(N236="Sold",Q236&lt;&gt;""),Q236-N(I236)-N(R236)-IF(T236&lt;&gt;"",T236,N(S236)),"")</f>
        <v/>
      </c>
      <c r="V236" s="8">
        <f>IF(AND(U236&lt;&gt;"",N(Q236)&gt;0),U236/Q236,"")</f>
        <v/>
      </c>
      <c r="W236" s="9">
        <f>IF(AND(ISNUMBER(P236),ISNUMBER(L236)),P236-L236,"")</f>
        <v/>
      </c>
      <c r="X236" s="4" t="n"/>
    </row>
    <row r="237">
      <c r="A237" s="4" t="n"/>
      <c r="B237" s="4" t="n"/>
      <c r="C237" s="4" t="n"/>
      <c r="D237" s="4" t="n"/>
      <c r="E237" s="4" t="n"/>
      <c r="F237" s="4" t="n"/>
      <c r="G237" s="4" t="n"/>
      <c r="H237" s="5" t="n"/>
      <c r="I237" s="6" t="n"/>
      <c r="J237" s="4" t="n"/>
      <c r="K237" s="4" t="n"/>
      <c r="L237" s="5" t="n"/>
      <c r="M237" s="6" t="n"/>
      <c r="N237" s="4" t="n"/>
      <c r="O237" s="4" t="n"/>
      <c r="P237" s="5" t="n"/>
      <c r="Q237" s="6" t="n"/>
      <c r="R237" s="6" t="n"/>
      <c r="S237" s="7">
        <f>IF(OR(O237="",Q237=""),"",IFERROR(IF(AND(INDEX(Fees!$D$5:$D$15,MATCH(O237,Fees!$A$5:$A$15,0))&gt;0,Q237&lt;INDEX(Fees!$D$5:$D$15,MATCH(O237,Fees!$A$5:$A$15,0))),Q237*INDEX(Fees!$E$5:$E$15,MATCH(O237,Fees!$A$5:$A$15,0))+INDEX(Fees!$F$5:$F$15,MATCH(O237,Fees!$A$5:$A$15,0)),Q237*INDEX(Fees!$B$5:$B$15,MATCH(O237,Fees!$A$5:$A$15,0))+INDEX(Fees!$C$5:$C$15,MATCH(O237,Fees!$A$5:$A$15,0))),""))</f>
        <v/>
      </c>
      <c r="T237" s="6" t="n"/>
      <c r="U237" s="7">
        <f>IF(AND(N237="Sold",Q237&lt;&gt;""),Q237-N(I237)-N(R237)-IF(T237&lt;&gt;"",T237,N(S237)),"")</f>
        <v/>
      </c>
      <c r="V237" s="8">
        <f>IF(AND(U237&lt;&gt;"",N(Q237)&gt;0),U237/Q237,"")</f>
        <v/>
      </c>
      <c r="W237" s="9">
        <f>IF(AND(ISNUMBER(P237),ISNUMBER(L237)),P237-L237,"")</f>
        <v/>
      </c>
      <c r="X237" s="4" t="n"/>
    </row>
    <row r="238">
      <c r="A238" s="4" t="n"/>
      <c r="B238" s="4" t="n"/>
      <c r="C238" s="4" t="n"/>
      <c r="D238" s="4" t="n"/>
      <c r="E238" s="4" t="n"/>
      <c r="F238" s="4" t="n"/>
      <c r="G238" s="4" t="n"/>
      <c r="H238" s="5" t="n"/>
      <c r="I238" s="6" t="n"/>
      <c r="J238" s="4" t="n"/>
      <c r="K238" s="4" t="n"/>
      <c r="L238" s="5" t="n"/>
      <c r="M238" s="6" t="n"/>
      <c r="N238" s="4" t="n"/>
      <c r="O238" s="4" t="n"/>
      <c r="P238" s="5" t="n"/>
      <c r="Q238" s="6" t="n"/>
      <c r="R238" s="6" t="n"/>
      <c r="S238" s="7">
        <f>IF(OR(O238="",Q238=""),"",IFERROR(IF(AND(INDEX(Fees!$D$5:$D$15,MATCH(O238,Fees!$A$5:$A$15,0))&gt;0,Q238&lt;INDEX(Fees!$D$5:$D$15,MATCH(O238,Fees!$A$5:$A$15,0))),Q238*INDEX(Fees!$E$5:$E$15,MATCH(O238,Fees!$A$5:$A$15,0))+INDEX(Fees!$F$5:$F$15,MATCH(O238,Fees!$A$5:$A$15,0)),Q238*INDEX(Fees!$B$5:$B$15,MATCH(O238,Fees!$A$5:$A$15,0))+INDEX(Fees!$C$5:$C$15,MATCH(O238,Fees!$A$5:$A$15,0))),""))</f>
        <v/>
      </c>
      <c r="T238" s="6" t="n"/>
      <c r="U238" s="7">
        <f>IF(AND(N238="Sold",Q238&lt;&gt;""),Q238-N(I238)-N(R238)-IF(T238&lt;&gt;"",T238,N(S238)),"")</f>
        <v/>
      </c>
      <c r="V238" s="8">
        <f>IF(AND(U238&lt;&gt;"",N(Q238)&gt;0),U238/Q238,"")</f>
        <v/>
      </c>
      <c r="W238" s="9">
        <f>IF(AND(ISNUMBER(P238),ISNUMBER(L238)),P238-L238,"")</f>
        <v/>
      </c>
      <c r="X238" s="4" t="n"/>
    </row>
    <row r="239">
      <c r="A239" s="4" t="n"/>
      <c r="B239" s="4" t="n"/>
      <c r="C239" s="4" t="n"/>
      <c r="D239" s="4" t="n"/>
      <c r="E239" s="4" t="n"/>
      <c r="F239" s="4" t="n"/>
      <c r="G239" s="4" t="n"/>
      <c r="H239" s="5" t="n"/>
      <c r="I239" s="6" t="n"/>
      <c r="J239" s="4" t="n"/>
      <c r="K239" s="4" t="n"/>
      <c r="L239" s="5" t="n"/>
      <c r="M239" s="6" t="n"/>
      <c r="N239" s="4" t="n"/>
      <c r="O239" s="4" t="n"/>
      <c r="P239" s="5" t="n"/>
      <c r="Q239" s="6" t="n"/>
      <c r="R239" s="6" t="n"/>
      <c r="S239" s="7">
        <f>IF(OR(O239="",Q239=""),"",IFERROR(IF(AND(INDEX(Fees!$D$5:$D$15,MATCH(O239,Fees!$A$5:$A$15,0))&gt;0,Q239&lt;INDEX(Fees!$D$5:$D$15,MATCH(O239,Fees!$A$5:$A$15,0))),Q239*INDEX(Fees!$E$5:$E$15,MATCH(O239,Fees!$A$5:$A$15,0))+INDEX(Fees!$F$5:$F$15,MATCH(O239,Fees!$A$5:$A$15,0)),Q239*INDEX(Fees!$B$5:$B$15,MATCH(O239,Fees!$A$5:$A$15,0))+INDEX(Fees!$C$5:$C$15,MATCH(O239,Fees!$A$5:$A$15,0))),""))</f>
        <v/>
      </c>
      <c r="T239" s="6" t="n"/>
      <c r="U239" s="7">
        <f>IF(AND(N239="Sold",Q239&lt;&gt;""),Q239-N(I239)-N(R239)-IF(T239&lt;&gt;"",T239,N(S239)),"")</f>
        <v/>
      </c>
      <c r="V239" s="8">
        <f>IF(AND(U239&lt;&gt;"",N(Q239)&gt;0),U239/Q239,"")</f>
        <v/>
      </c>
      <c r="W239" s="9">
        <f>IF(AND(ISNUMBER(P239),ISNUMBER(L239)),P239-L239,"")</f>
        <v/>
      </c>
      <c r="X239" s="4" t="n"/>
    </row>
    <row r="240">
      <c r="A240" s="4" t="n"/>
      <c r="B240" s="4" t="n"/>
      <c r="C240" s="4" t="n"/>
      <c r="D240" s="4" t="n"/>
      <c r="E240" s="4" t="n"/>
      <c r="F240" s="4" t="n"/>
      <c r="G240" s="4" t="n"/>
      <c r="H240" s="5" t="n"/>
      <c r="I240" s="6" t="n"/>
      <c r="J240" s="4" t="n"/>
      <c r="K240" s="4" t="n"/>
      <c r="L240" s="5" t="n"/>
      <c r="M240" s="6" t="n"/>
      <c r="N240" s="4" t="n"/>
      <c r="O240" s="4" t="n"/>
      <c r="P240" s="5" t="n"/>
      <c r="Q240" s="6" t="n"/>
      <c r="R240" s="6" t="n"/>
      <c r="S240" s="7">
        <f>IF(OR(O240="",Q240=""),"",IFERROR(IF(AND(INDEX(Fees!$D$5:$D$15,MATCH(O240,Fees!$A$5:$A$15,0))&gt;0,Q240&lt;INDEX(Fees!$D$5:$D$15,MATCH(O240,Fees!$A$5:$A$15,0))),Q240*INDEX(Fees!$E$5:$E$15,MATCH(O240,Fees!$A$5:$A$15,0))+INDEX(Fees!$F$5:$F$15,MATCH(O240,Fees!$A$5:$A$15,0)),Q240*INDEX(Fees!$B$5:$B$15,MATCH(O240,Fees!$A$5:$A$15,0))+INDEX(Fees!$C$5:$C$15,MATCH(O240,Fees!$A$5:$A$15,0))),""))</f>
        <v/>
      </c>
      <c r="T240" s="6" t="n"/>
      <c r="U240" s="7">
        <f>IF(AND(N240="Sold",Q240&lt;&gt;""),Q240-N(I240)-N(R240)-IF(T240&lt;&gt;"",T240,N(S240)),"")</f>
        <v/>
      </c>
      <c r="V240" s="8">
        <f>IF(AND(U240&lt;&gt;"",N(Q240)&gt;0),U240/Q240,"")</f>
        <v/>
      </c>
      <c r="W240" s="9">
        <f>IF(AND(ISNUMBER(P240),ISNUMBER(L240)),P240-L240,"")</f>
        <v/>
      </c>
      <c r="X240" s="4" t="n"/>
    </row>
    <row r="241">
      <c r="A241" s="4" t="n"/>
      <c r="B241" s="4" t="n"/>
      <c r="C241" s="4" t="n"/>
      <c r="D241" s="4" t="n"/>
      <c r="E241" s="4" t="n"/>
      <c r="F241" s="4" t="n"/>
      <c r="G241" s="4" t="n"/>
      <c r="H241" s="5" t="n"/>
      <c r="I241" s="6" t="n"/>
      <c r="J241" s="4" t="n"/>
      <c r="K241" s="4" t="n"/>
      <c r="L241" s="5" t="n"/>
      <c r="M241" s="6" t="n"/>
      <c r="N241" s="4" t="n"/>
      <c r="O241" s="4" t="n"/>
      <c r="P241" s="5" t="n"/>
      <c r="Q241" s="6" t="n"/>
      <c r="R241" s="6" t="n"/>
      <c r="S241" s="7">
        <f>IF(OR(O241="",Q241=""),"",IFERROR(IF(AND(INDEX(Fees!$D$5:$D$15,MATCH(O241,Fees!$A$5:$A$15,0))&gt;0,Q241&lt;INDEX(Fees!$D$5:$D$15,MATCH(O241,Fees!$A$5:$A$15,0))),Q241*INDEX(Fees!$E$5:$E$15,MATCH(O241,Fees!$A$5:$A$15,0))+INDEX(Fees!$F$5:$F$15,MATCH(O241,Fees!$A$5:$A$15,0)),Q241*INDEX(Fees!$B$5:$B$15,MATCH(O241,Fees!$A$5:$A$15,0))+INDEX(Fees!$C$5:$C$15,MATCH(O241,Fees!$A$5:$A$15,0))),""))</f>
        <v/>
      </c>
      <c r="T241" s="6" t="n"/>
      <c r="U241" s="7">
        <f>IF(AND(N241="Sold",Q241&lt;&gt;""),Q241-N(I241)-N(R241)-IF(T241&lt;&gt;"",T241,N(S241)),"")</f>
        <v/>
      </c>
      <c r="V241" s="8">
        <f>IF(AND(U241&lt;&gt;"",N(Q241)&gt;0),U241/Q241,"")</f>
        <v/>
      </c>
      <c r="W241" s="9">
        <f>IF(AND(ISNUMBER(P241),ISNUMBER(L241)),P241-L241,"")</f>
        <v/>
      </c>
      <c r="X241" s="4" t="n"/>
    </row>
    <row r="242">
      <c r="A242" s="4" t="n"/>
      <c r="B242" s="4" t="n"/>
      <c r="C242" s="4" t="n"/>
      <c r="D242" s="4" t="n"/>
      <c r="E242" s="4" t="n"/>
      <c r="F242" s="4" t="n"/>
      <c r="G242" s="4" t="n"/>
      <c r="H242" s="5" t="n"/>
      <c r="I242" s="6" t="n"/>
      <c r="J242" s="4" t="n"/>
      <c r="K242" s="4" t="n"/>
      <c r="L242" s="5" t="n"/>
      <c r="M242" s="6" t="n"/>
      <c r="N242" s="4" t="n"/>
      <c r="O242" s="4" t="n"/>
      <c r="P242" s="5" t="n"/>
      <c r="Q242" s="6" t="n"/>
      <c r="R242" s="6" t="n"/>
      <c r="S242" s="7">
        <f>IF(OR(O242="",Q242=""),"",IFERROR(IF(AND(INDEX(Fees!$D$5:$D$15,MATCH(O242,Fees!$A$5:$A$15,0))&gt;0,Q242&lt;INDEX(Fees!$D$5:$D$15,MATCH(O242,Fees!$A$5:$A$15,0))),Q242*INDEX(Fees!$E$5:$E$15,MATCH(O242,Fees!$A$5:$A$15,0))+INDEX(Fees!$F$5:$F$15,MATCH(O242,Fees!$A$5:$A$15,0)),Q242*INDEX(Fees!$B$5:$B$15,MATCH(O242,Fees!$A$5:$A$15,0))+INDEX(Fees!$C$5:$C$15,MATCH(O242,Fees!$A$5:$A$15,0))),""))</f>
        <v/>
      </c>
      <c r="T242" s="6" t="n"/>
      <c r="U242" s="7">
        <f>IF(AND(N242="Sold",Q242&lt;&gt;""),Q242-N(I242)-N(R242)-IF(T242&lt;&gt;"",T242,N(S242)),"")</f>
        <v/>
      </c>
      <c r="V242" s="8">
        <f>IF(AND(U242&lt;&gt;"",N(Q242)&gt;0),U242/Q242,"")</f>
        <v/>
      </c>
      <c r="W242" s="9">
        <f>IF(AND(ISNUMBER(P242),ISNUMBER(L242)),P242-L242,"")</f>
        <v/>
      </c>
      <c r="X242" s="4" t="n"/>
    </row>
    <row r="243">
      <c r="A243" s="4" t="n"/>
      <c r="B243" s="4" t="n"/>
      <c r="C243" s="4" t="n"/>
      <c r="D243" s="4" t="n"/>
      <c r="E243" s="4" t="n"/>
      <c r="F243" s="4" t="n"/>
      <c r="G243" s="4" t="n"/>
      <c r="H243" s="5" t="n"/>
      <c r="I243" s="6" t="n"/>
      <c r="J243" s="4" t="n"/>
      <c r="K243" s="4" t="n"/>
      <c r="L243" s="5" t="n"/>
      <c r="M243" s="6" t="n"/>
      <c r="N243" s="4" t="n"/>
      <c r="O243" s="4" t="n"/>
      <c r="P243" s="5" t="n"/>
      <c r="Q243" s="6" t="n"/>
      <c r="R243" s="6" t="n"/>
      <c r="S243" s="7">
        <f>IF(OR(O243="",Q243=""),"",IFERROR(IF(AND(INDEX(Fees!$D$5:$D$15,MATCH(O243,Fees!$A$5:$A$15,0))&gt;0,Q243&lt;INDEX(Fees!$D$5:$D$15,MATCH(O243,Fees!$A$5:$A$15,0))),Q243*INDEX(Fees!$E$5:$E$15,MATCH(O243,Fees!$A$5:$A$15,0))+INDEX(Fees!$F$5:$F$15,MATCH(O243,Fees!$A$5:$A$15,0)),Q243*INDEX(Fees!$B$5:$B$15,MATCH(O243,Fees!$A$5:$A$15,0))+INDEX(Fees!$C$5:$C$15,MATCH(O243,Fees!$A$5:$A$15,0))),""))</f>
        <v/>
      </c>
      <c r="T243" s="6" t="n"/>
      <c r="U243" s="7">
        <f>IF(AND(N243="Sold",Q243&lt;&gt;""),Q243-N(I243)-N(R243)-IF(T243&lt;&gt;"",T243,N(S243)),"")</f>
        <v/>
      </c>
      <c r="V243" s="8">
        <f>IF(AND(U243&lt;&gt;"",N(Q243)&gt;0),U243/Q243,"")</f>
        <v/>
      </c>
      <c r="W243" s="9">
        <f>IF(AND(ISNUMBER(P243),ISNUMBER(L243)),P243-L243,"")</f>
        <v/>
      </c>
      <c r="X243" s="4" t="n"/>
    </row>
    <row r="244">
      <c r="A244" s="4" t="n"/>
      <c r="B244" s="4" t="n"/>
      <c r="C244" s="4" t="n"/>
      <c r="D244" s="4" t="n"/>
      <c r="E244" s="4" t="n"/>
      <c r="F244" s="4" t="n"/>
      <c r="G244" s="4" t="n"/>
      <c r="H244" s="5" t="n"/>
      <c r="I244" s="6" t="n"/>
      <c r="J244" s="4" t="n"/>
      <c r="K244" s="4" t="n"/>
      <c r="L244" s="5" t="n"/>
      <c r="M244" s="6" t="n"/>
      <c r="N244" s="4" t="n"/>
      <c r="O244" s="4" t="n"/>
      <c r="P244" s="5" t="n"/>
      <c r="Q244" s="6" t="n"/>
      <c r="R244" s="6" t="n"/>
      <c r="S244" s="7">
        <f>IF(OR(O244="",Q244=""),"",IFERROR(IF(AND(INDEX(Fees!$D$5:$D$15,MATCH(O244,Fees!$A$5:$A$15,0))&gt;0,Q244&lt;INDEX(Fees!$D$5:$D$15,MATCH(O244,Fees!$A$5:$A$15,0))),Q244*INDEX(Fees!$E$5:$E$15,MATCH(O244,Fees!$A$5:$A$15,0))+INDEX(Fees!$F$5:$F$15,MATCH(O244,Fees!$A$5:$A$15,0)),Q244*INDEX(Fees!$B$5:$B$15,MATCH(O244,Fees!$A$5:$A$15,0))+INDEX(Fees!$C$5:$C$15,MATCH(O244,Fees!$A$5:$A$15,0))),""))</f>
        <v/>
      </c>
      <c r="T244" s="6" t="n"/>
      <c r="U244" s="7">
        <f>IF(AND(N244="Sold",Q244&lt;&gt;""),Q244-N(I244)-N(R244)-IF(T244&lt;&gt;"",T244,N(S244)),"")</f>
        <v/>
      </c>
      <c r="V244" s="8">
        <f>IF(AND(U244&lt;&gt;"",N(Q244)&gt;0),U244/Q244,"")</f>
        <v/>
      </c>
      <c r="W244" s="9">
        <f>IF(AND(ISNUMBER(P244),ISNUMBER(L244)),P244-L244,"")</f>
        <v/>
      </c>
      <c r="X244" s="4" t="n"/>
    </row>
    <row r="245">
      <c r="A245" s="4" t="n"/>
      <c r="B245" s="4" t="n"/>
      <c r="C245" s="4" t="n"/>
      <c r="D245" s="4" t="n"/>
      <c r="E245" s="4" t="n"/>
      <c r="F245" s="4" t="n"/>
      <c r="G245" s="4" t="n"/>
      <c r="H245" s="5" t="n"/>
      <c r="I245" s="6" t="n"/>
      <c r="J245" s="4" t="n"/>
      <c r="K245" s="4" t="n"/>
      <c r="L245" s="5" t="n"/>
      <c r="M245" s="6" t="n"/>
      <c r="N245" s="4" t="n"/>
      <c r="O245" s="4" t="n"/>
      <c r="P245" s="5" t="n"/>
      <c r="Q245" s="6" t="n"/>
      <c r="R245" s="6" t="n"/>
      <c r="S245" s="7">
        <f>IF(OR(O245="",Q245=""),"",IFERROR(IF(AND(INDEX(Fees!$D$5:$D$15,MATCH(O245,Fees!$A$5:$A$15,0))&gt;0,Q245&lt;INDEX(Fees!$D$5:$D$15,MATCH(O245,Fees!$A$5:$A$15,0))),Q245*INDEX(Fees!$E$5:$E$15,MATCH(O245,Fees!$A$5:$A$15,0))+INDEX(Fees!$F$5:$F$15,MATCH(O245,Fees!$A$5:$A$15,0)),Q245*INDEX(Fees!$B$5:$B$15,MATCH(O245,Fees!$A$5:$A$15,0))+INDEX(Fees!$C$5:$C$15,MATCH(O245,Fees!$A$5:$A$15,0))),""))</f>
        <v/>
      </c>
      <c r="T245" s="6" t="n"/>
      <c r="U245" s="7">
        <f>IF(AND(N245="Sold",Q245&lt;&gt;""),Q245-N(I245)-N(R245)-IF(T245&lt;&gt;"",T245,N(S245)),"")</f>
        <v/>
      </c>
      <c r="V245" s="8">
        <f>IF(AND(U245&lt;&gt;"",N(Q245)&gt;0),U245/Q245,"")</f>
        <v/>
      </c>
      <c r="W245" s="9">
        <f>IF(AND(ISNUMBER(P245),ISNUMBER(L245)),P245-L245,"")</f>
        <v/>
      </c>
      <c r="X245" s="4" t="n"/>
    </row>
    <row r="246">
      <c r="A246" s="4" t="n"/>
      <c r="B246" s="4" t="n"/>
      <c r="C246" s="4" t="n"/>
      <c r="D246" s="4" t="n"/>
      <c r="E246" s="4" t="n"/>
      <c r="F246" s="4" t="n"/>
      <c r="G246" s="4" t="n"/>
      <c r="H246" s="5" t="n"/>
      <c r="I246" s="6" t="n"/>
      <c r="J246" s="4" t="n"/>
      <c r="K246" s="4" t="n"/>
      <c r="L246" s="5" t="n"/>
      <c r="M246" s="6" t="n"/>
      <c r="N246" s="4" t="n"/>
      <c r="O246" s="4" t="n"/>
      <c r="P246" s="5" t="n"/>
      <c r="Q246" s="6" t="n"/>
      <c r="R246" s="6" t="n"/>
      <c r="S246" s="7">
        <f>IF(OR(O246="",Q246=""),"",IFERROR(IF(AND(INDEX(Fees!$D$5:$D$15,MATCH(O246,Fees!$A$5:$A$15,0))&gt;0,Q246&lt;INDEX(Fees!$D$5:$D$15,MATCH(O246,Fees!$A$5:$A$15,0))),Q246*INDEX(Fees!$E$5:$E$15,MATCH(O246,Fees!$A$5:$A$15,0))+INDEX(Fees!$F$5:$F$15,MATCH(O246,Fees!$A$5:$A$15,0)),Q246*INDEX(Fees!$B$5:$B$15,MATCH(O246,Fees!$A$5:$A$15,0))+INDEX(Fees!$C$5:$C$15,MATCH(O246,Fees!$A$5:$A$15,0))),""))</f>
        <v/>
      </c>
      <c r="T246" s="6" t="n"/>
      <c r="U246" s="7">
        <f>IF(AND(N246="Sold",Q246&lt;&gt;""),Q246-N(I246)-N(R246)-IF(T246&lt;&gt;"",T246,N(S246)),"")</f>
        <v/>
      </c>
      <c r="V246" s="8">
        <f>IF(AND(U246&lt;&gt;"",N(Q246)&gt;0),U246/Q246,"")</f>
        <v/>
      </c>
      <c r="W246" s="9">
        <f>IF(AND(ISNUMBER(P246),ISNUMBER(L246)),P246-L246,"")</f>
        <v/>
      </c>
      <c r="X246" s="4" t="n"/>
    </row>
    <row r="247">
      <c r="A247" s="4" t="n"/>
      <c r="B247" s="4" t="n"/>
      <c r="C247" s="4" t="n"/>
      <c r="D247" s="4" t="n"/>
      <c r="E247" s="4" t="n"/>
      <c r="F247" s="4" t="n"/>
      <c r="G247" s="4" t="n"/>
      <c r="H247" s="5" t="n"/>
      <c r="I247" s="6" t="n"/>
      <c r="J247" s="4" t="n"/>
      <c r="K247" s="4" t="n"/>
      <c r="L247" s="5" t="n"/>
      <c r="M247" s="6" t="n"/>
      <c r="N247" s="4" t="n"/>
      <c r="O247" s="4" t="n"/>
      <c r="P247" s="5" t="n"/>
      <c r="Q247" s="6" t="n"/>
      <c r="R247" s="6" t="n"/>
      <c r="S247" s="7">
        <f>IF(OR(O247="",Q247=""),"",IFERROR(IF(AND(INDEX(Fees!$D$5:$D$15,MATCH(O247,Fees!$A$5:$A$15,0))&gt;0,Q247&lt;INDEX(Fees!$D$5:$D$15,MATCH(O247,Fees!$A$5:$A$15,0))),Q247*INDEX(Fees!$E$5:$E$15,MATCH(O247,Fees!$A$5:$A$15,0))+INDEX(Fees!$F$5:$F$15,MATCH(O247,Fees!$A$5:$A$15,0)),Q247*INDEX(Fees!$B$5:$B$15,MATCH(O247,Fees!$A$5:$A$15,0))+INDEX(Fees!$C$5:$C$15,MATCH(O247,Fees!$A$5:$A$15,0))),""))</f>
        <v/>
      </c>
      <c r="T247" s="6" t="n"/>
      <c r="U247" s="7">
        <f>IF(AND(N247="Sold",Q247&lt;&gt;""),Q247-N(I247)-N(R247)-IF(T247&lt;&gt;"",T247,N(S247)),"")</f>
        <v/>
      </c>
      <c r="V247" s="8">
        <f>IF(AND(U247&lt;&gt;"",N(Q247)&gt;0),U247/Q247,"")</f>
        <v/>
      </c>
      <c r="W247" s="9">
        <f>IF(AND(ISNUMBER(P247),ISNUMBER(L247)),P247-L247,"")</f>
        <v/>
      </c>
      <c r="X247" s="4" t="n"/>
    </row>
    <row r="248">
      <c r="A248" s="4" t="n"/>
      <c r="B248" s="4" t="n"/>
      <c r="C248" s="4" t="n"/>
      <c r="D248" s="4" t="n"/>
      <c r="E248" s="4" t="n"/>
      <c r="F248" s="4" t="n"/>
      <c r="G248" s="4" t="n"/>
      <c r="H248" s="5" t="n"/>
      <c r="I248" s="6" t="n"/>
      <c r="J248" s="4" t="n"/>
      <c r="K248" s="4" t="n"/>
      <c r="L248" s="5" t="n"/>
      <c r="M248" s="6" t="n"/>
      <c r="N248" s="4" t="n"/>
      <c r="O248" s="4" t="n"/>
      <c r="P248" s="5" t="n"/>
      <c r="Q248" s="6" t="n"/>
      <c r="R248" s="6" t="n"/>
      <c r="S248" s="7">
        <f>IF(OR(O248="",Q248=""),"",IFERROR(IF(AND(INDEX(Fees!$D$5:$D$15,MATCH(O248,Fees!$A$5:$A$15,0))&gt;0,Q248&lt;INDEX(Fees!$D$5:$D$15,MATCH(O248,Fees!$A$5:$A$15,0))),Q248*INDEX(Fees!$E$5:$E$15,MATCH(O248,Fees!$A$5:$A$15,0))+INDEX(Fees!$F$5:$F$15,MATCH(O248,Fees!$A$5:$A$15,0)),Q248*INDEX(Fees!$B$5:$B$15,MATCH(O248,Fees!$A$5:$A$15,0))+INDEX(Fees!$C$5:$C$15,MATCH(O248,Fees!$A$5:$A$15,0))),""))</f>
        <v/>
      </c>
      <c r="T248" s="6" t="n"/>
      <c r="U248" s="7">
        <f>IF(AND(N248="Sold",Q248&lt;&gt;""),Q248-N(I248)-N(R248)-IF(T248&lt;&gt;"",T248,N(S248)),"")</f>
        <v/>
      </c>
      <c r="V248" s="8">
        <f>IF(AND(U248&lt;&gt;"",N(Q248)&gt;0),U248/Q248,"")</f>
        <v/>
      </c>
      <c r="W248" s="9">
        <f>IF(AND(ISNUMBER(P248),ISNUMBER(L248)),P248-L248,"")</f>
        <v/>
      </c>
      <c r="X248" s="4" t="n"/>
    </row>
    <row r="249">
      <c r="A249" s="4" t="n"/>
      <c r="B249" s="4" t="n"/>
      <c r="C249" s="4" t="n"/>
      <c r="D249" s="4" t="n"/>
      <c r="E249" s="4" t="n"/>
      <c r="F249" s="4" t="n"/>
      <c r="G249" s="4" t="n"/>
      <c r="H249" s="5" t="n"/>
      <c r="I249" s="6" t="n"/>
      <c r="J249" s="4" t="n"/>
      <c r="K249" s="4" t="n"/>
      <c r="L249" s="5" t="n"/>
      <c r="M249" s="6" t="n"/>
      <c r="N249" s="4" t="n"/>
      <c r="O249" s="4" t="n"/>
      <c r="P249" s="5" t="n"/>
      <c r="Q249" s="6" t="n"/>
      <c r="R249" s="6" t="n"/>
      <c r="S249" s="7">
        <f>IF(OR(O249="",Q249=""),"",IFERROR(IF(AND(INDEX(Fees!$D$5:$D$15,MATCH(O249,Fees!$A$5:$A$15,0))&gt;0,Q249&lt;INDEX(Fees!$D$5:$D$15,MATCH(O249,Fees!$A$5:$A$15,0))),Q249*INDEX(Fees!$E$5:$E$15,MATCH(O249,Fees!$A$5:$A$15,0))+INDEX(Fees!$F$5:$F$15,MATCH(O249,Fees!$A$5:$A$15,0)),Q249*INDEX(Fees!$B$5:$B$15,MATCH(O249,Fees!$A$5:$A$15,0))+INDEX(Fees!$C$5:$C$15,MATCH(O249,Fees!$A$5:$A$15,0))),""))</f>
        <v/>
      </c>
      <c r="T249" s="6" t="n"/>
      <c r="U249" s="7">
        <f>IF(AND(N249="Sold",Q249&lt;&gt;""),Q249-N(I249)-N(R249)-IF(T249&lt;&gt;"",T249,N(S249)),"")</f>
        <v/>
      </c>
      <c r="V249" s="8">
        <f>IF(AND(U249&lt;&gt;"",N(Q249)&gt;0),U249/Q249,"")</f>
        <v/>
      </c>
      <c r="W249" s="9">
        <f>IF(AND(ISNUMBER(P249),ISNUMBER(L249)),P249-L249,"")</f>
        <v/>
      </c>
      <c r="X249" s="4" t="n"/>
    </row>
    <row r="250">
      <c r="A250" s="4" t="n"/>
      <c r="B250" s="4" t="n"/>
      <c r="C250" s="4" t="n"/>
      <c r="D250" s="4" t="n"/>
      <c r="E250" s="4" t="n"/>
      <c r="F250" s="4" t="n"/>
      <c r="G250" s="4" t="n"/>
      <c r="H250" s="5" t="n"/>
      <c r="I250" s="6" t="n"/>
      <c r="J250" s="4" t="n"/>
      <c r="K250" s="4" t="n"/>
      <c r="L250" s="5" t="n"/>
      <c r="M250" s="6" t="n"/>
      <c r="N250" s="4" t="n"/>
      <c r="O250" s="4" t="n"/>
      <c r="P250" s="5" t="n"/>
      <c r="Q250" s="6" t="n"/>
      <c r="R250" s="6" t="n"/>
      <c r="S250" s="7">
        <f>IF(OR(O250="",Q250=""),"",IFERROR(IF(AND(INDEX(Fees!$D$5:$D$15,MATCH(O250,Fees!$A$5:$A$15,0))&gt;0,Q250&lt;INDEX(Fees!$D$5:$D$15,MATCH(O250,Fees!$A$5:$A$15,0))),Q250*INDEX(Fees!$E$5:$E$15,MATCH(O250,Fees!$A$5:$A$15,0))+INDEX(Fees!$F$5:$F$15,MATCH(O250,Fees!$A$5:$A$15,0)),Q250*INDEX(Fees!$B$5:$B$15,MATCH(O250,Fees!$A$5:$A$15,0))+INDEX(Fees!$C$5:$C$15,MATCH(O250,Fees!$A$5:$A$15,0))),""))</f>
        <v/>
      </c>
      <c r="T250" s="6" t="n"/>
      <c r="U250" s="7">
        <f>IF(AND(N250="Sold",Q250&lt;&gt;""),Q250-N(I250)-N(R250)-IF(T250&lt;&gt;"",T250,N(S250)),"")</f>
        <v/>
      </c>
      <c r="V250" s="8">
        <f>IF(AND(U250&lt;&gt;"",N(Q250)&gt;0),U250/Q250,"")</f>
        <v/>
      </c>
      <c r="W250" s="9">
        <f>IF(AND(ISNUMBER(P250),ISNUMBER(L250)),P250-L250,"")</f>
        <v/>
      </c>
      <c r="X250" s="4" t="n"/>
    </row>
    <row r="251">
      <c r="A251" s="4" t="n"/>
      <c r="B251" s="4" t="n"/>
      <c r="C251" s="4" t="n"/>
      <c r="D251" s="4" t="n"/>
      <c r="E251" s="4" t="n"/>
      <c r="F251" s="4" t="n"/>
      <c r="G251" s="4" t="n"/>
      <c r="H251" s="5" t="n"/>
      <c r="I251" s="6" t="n"/>
      <c r="J251" s="4" t="n"/>
      <c r="K251" s="4" t="n"/>
      <c r="L251" s="5" t="n"/>
      <c r="M251" s="6" t="n"/>
      <c r="N251" s="4" t="n"/>
      <c r="O251" s="4" t="n"/>
      <c r="P251" s="5" t="n"/>
      <c r="Q251" s="6" t="n"/>
      <c r="R251" s="6" t="n"/>
      <c r="S251" s="7">
        <f>IF(OR(O251="",Q251=""),"",IFERROR(IF(AND(INDEX(Fees!$D$5:$D$15,MATCH(O251,Fees!$A$5:$A$15,0))&gt;0,Q251&lt;INDEX(Fees!$D$5:$D$15,MATCH(O251,Fees!$A$5:$A$15,0))),Q251*INDEX(Fees!$E$5:$E$15,MATCH(O251,Fees!$A$5:$A$15,0))+INDEX(Fees!$F$5:$F$15,MATCH(O251,Fees!$A$5:$A$15,0)),Q251*INDEX(Fees!$B$5:$B$15,MATCH(O251,Fees!$A$5:$A$15,0))+INDEX(Fees!$C$5:$C$15,MATCH(O251,Fees!$A$5:$A$15,0))),""))</f>
        <v/>
      </c>
      <c r="T251" s="6" t="n"/>
      <c r="U251" s="7">
        <f>IF(AND(N251="Sold",Q251&lt;&gt;""),Q251-N(I251)-N(R251)-IF(T251&lt;&gt;"",T251,N(S251)),"")</f>
        <v/>
      </c>
      <c r="V251" s="8">
        <f>IF(AND(U251&lt;&gt;"",N(Q251)&gt;0),U251/Q251,"")</f>
        <v/>
      </c>
      <c r="W251" s="9">
        <f>IF(AND(ISNUMBER(P251),ISNUMBER(L251)),P251-L251,"")</f>
        <v/>
      </c>
      <c r="X251" s="4" t="n"/>
    </row>
    <row r="252">
      <c r="A252" s="4" t="n"/>
      <c r="B252" s="4" t="n"/>
      <c r="C252" s="4" t="n"/>
      <c r="D252" s="4" t="n"/>
      <c r="E252" s="4" t="n"/>
      <c r="F252" s="4" t="n"/>
      <c r="G252" s="4" t="n"/>
      <c r="H252" s="5" t="n"/>
      <c r="I252" s="6" t="n"/>
      <c r="J252" s="4" t="n"/>
      <c r="K252" s="4" t="n"/>
      <c r="L252" s="5" t="n"/>
      <c r="M252" s="6" t="n"/>
      <c r="N252" s="4" t="n"/>
      <c r="O252" s="4" t="n"/>
      <c r="P252" s="5" t="n"/>
      <c r="Q252" s="6" t="n"/>
      <c r="R252" s="6" t="n"/>
      <c r="S252" s="7">
        <f>IF(OR(O252="",Q252=""),"",IFERROR(IF(AND(INDEX(Fees!$D$5:$D$15,MATCH(O252,Fees!$A$5:$A$15,0))&gt;0,Q252&lt;INDEX(Fees!$D$5:$D$15,MATCH(O252,Fees!$A$5:$A$15,0))),Q252*INDEX(Fees!$E$5:$E$15,MATCH(O252,Fees!$A$5:$A$15,0))+INDEX(Fees!$F$5:$F$15,MATCH(O252,Fees!$A$5:$A$15,0)),Q252*INDEX(Fees!$B$5:$B$15,MATCH(O252,Fees!$A$5:$A$15,0))+INDEX(Fees!$C$5:$C$15,MATCH(O252,Fees!$A$5:$A$15,0))),""))</f>
        <v/>
      </c>
      <c r="T252" s="6" t="n"/>
      <c r="U252" s="7">
        <f>IF(AND(N252="Sold",Q252&lt;&gt;""),Q252-N(I252)-N(R252)-IF(T252&lt;&gt;"",T252,N(S252)),"")</f>
        <v/>
      </c>
      <c r="V252" s="8">
        <f>IF(AND(U252&lt;&gt;"",N(Q252)&gt;0),U252/Q252,"")</f>
        <v/>
      </c>
      <c r="W252" s="9">
        <f>IF(AND(ISNUMBER(P252),ISNUMBER(L252)),P252-L252,"")</f>
        <v/>
      </c>
      <c r="X252" s="4" t="n"/>
    </row>
    <row r="253">
      <c r="A253" s="4" t="n"/>
      <c r="B253" s="4" t="n"/>
      <c r="C253" s="4" t="n"/>
      <c r="D253" s="4" t="n"/>
      <c r="E253" s="4" t="n"/>
      <c r="F253" s="4" t="n"/>
      <c r="G253" s="4" t="n"/>
      <c r="H253" s="5" t="n"/>
      <c r="I253" s="6" t="n"/>
      <c r="J253" s="4" t="n"/>
      <c r="K253" s="4" t="n"/>
      <c r="L253" s="5" t="n"/>
      <c r="M253" s="6" t="n"/>
      <c r="N253" s="4" t="n"/>
      <c r="O253" s="4" t="n"/>
      <c r="P253" s="5" t="n"/>
      <c r="Q253" s="6" t="n"/>
      <c r="R253" s="6" t="n"/>
      <c r="S253" s="7">
        <f>IF(OR(O253="",Q253=""),"",IFERROR(IF(AND(INDEX(Fees!$D$5:$D$15,MATCH(O253,Fees!$A$5:$A$15,0))&gt;0,Q253&lt;INDEX(Fees!$D$5:$D$15,MATCH(O253,Fees!$A$5:$A$15,0))),Q253*INDEX(Fees!$E$5:$E$15,MATCH(O253,Fees!$A$5:$A$15,0))+INDEX(Fees!$F$5:$F$15,MATCH(O253,Fees!$A$5:$A$15,0)),Q253*INDEX(Fees!$B$5:$B$15,MATCH(O253,Fees!$A$5:$A$15,0))+INDEX(Fees!$C$5:$C$15,MATCH(O253,Fees!$A$5:$A$15,0))),""))</f>
        <v/>
      </c>
      <c r="T253" s="6" t="n"/>
      <c r="U253" s="7">
        <f>IF(AND(N253="Sold",Q253&lt;&gt;""),Q253-N(I253)-N(R253)-IF(T253&lt;&gt;"",T253,N(S253)),"")</f>
        <v/>
      </c>
      <c r="V253" s="8">
        <f>IF(AND(U253&lt;&gt;"",N(Q253)&gt;0),U253/Q253,"")</f>
        <v/>
      </c>
      <c r="W253" s="9">
        <f>IF(AND(ISNUMBER(P253),ISNUMBER(L253)),P253-L253,"")</f>
        <v/>
      </c>
      <c r="X253" s="4" t="n"/>
    </row>
    <row r="254">
      <c r="A254" s="4" t="n"/>
      <c r="B254" s="4" t="n"/>
      <c r="C254" s="4" t="n"/>
      <c r="D254" s="4" t="n"/>
      <c r="E254" s="4" t="n"/>
      <c r="F254" s="4" t="n"/>
      <c r="G254" s="4" t="n"/>
      <c r="H254" s="5" t="n"/>
      <c r="I254" s="6" t="n"/>
      <c r="J254" s="4" t="n"/>
      <c r="K254" s="4" t="n"/>
      <c r="L254" s="5" t="n"/>
      <c r="M254" s="6" t="n"/>
      <c r="N254" s="4" t="n"/>
      <c r="O254" s="4" t="n"/>
      <c r="P254" s="5" t="n"/>
      <c r="Q254" s="6" t="n"/>
      <c r="R254" s="6" t="n"/>
      <c r="S254" s="7">
        <f>IF(OR(O254="",Q254=""),"",IFERROR(IF(AND(INDEX(Fees!$D$5:$D$15,MATCH(O254,Fees!$A$5:$A$15,0))&gt;0,Q254&lt;INDEX(Fees!$D$5:$D$15,MATCH(O254,Fees!$A$5:$A$15,0))),Q254*INDEX(Fees!$E$5:$E$15,MATCH(O254,Fees!$A$5:$A$15,0))+INDEX(Fees!$F$5:$F$15,MATCH(O254,Fees!$A$5:$A$15,0)),Q254*INDEX(Fees!$B$5:$B$15,MATCH(O254,Fees!$A$5:$A$15,0))+INDEX(Fees!$C$5:$C$15,MATCH(O254,Fees!$A$5:$A$15,0))),""))</f>
        <v/>
      </c>
      <c r="T254" s="6" t="n"/>
      <c r="U254" s="7">
        <f>IF(AND(N254="Sold",Q254&lt;&gt;""),Q254-N(I254)-N(R254)-IF(T254&lt;&gt;"",T254,N(S254)),"")</f>
        <v/>
      </c>
      <c r="V254" s="8">
        <f>IF(AND(U254&lt;&gt;"",N(Q254)&gt;0),U254/Q254,"")</f>
        <v/>
      </c>
      <c r="W254" s="9">
        <f>IF(AND(ISNUMBER(P254),ISNUMBER(L254)),P254-L254,"")</f>
        <v/>
      </c>
      <c r="X254" s="4" t="n"/>
    </row>
    <row r="255">
      <c r="A255" s="4" t="n"/>
      <c r="B255" s="4" t="n"/>
      <c r="C255" s="4" t="n"/>
      <c r="D255" s="4" t="n"/>
      <c r="E255" s="4" t="n"/>
      <c r="F255" s="4" t="n"/>
      <c r="G255" s="4" t="n"/>
      <c r="H255" s="5" t="n"/>
      <c r="I255" s="6" t="n"/>
      <c r="J255" s="4" t="n"/>
      <c r="K255" s="4" t="n"/>
      <c r="L255" s="5" t="n"/>
      <c r="M255" s="6" t="n"/>
      <c r="N255" s="4" t="n"/>
      <c r="O255" s="4" t="n"/>
      <c r="P255" s="5" t="n"/>
      <c r="Q255" s="6" t="n"/>
      <c r="R255" s="6" t="n"/>
      <c r="S255" s="7">
        <f>IF(OR(O255="",Q255=""),"",IFERROR(IF(AND(INDEX(Fees!$D$5:$D$15,MATCH(O255,Fees!$A$5:$A$15,0))&gt;0,Q255&lt;INDEX(Fees!$D$5:$D$15,MATCH(O255,Fees!$A$5:$A$15,0))),Q255*INDEX(Fees!$E$5:$E$15,MATCH(O255,Fees!$A$5:$A$15,0))+INDEX(Fees!$F$5:$F$15,MATCH(O255,Fees!$A$5:$A$15,0)),Q255*INDEX(Fees!$B$5:$B$15,MATCH(O255,Fees!$A$5:$A$15,0))+INDEX(Fees!$C$5:$C$15,MATCH(O255,Fees!$A$5:$A$15,0))),""))</f>
        <v/>
      </c>
      <c r="T255" s="6" t="n"/>
      <c r="U255" s="7">
        <f>IF(AND(N255="Sold",Q255&lt;&gt;""),Q255-N(I255)-N(R255)-IF(T255&lt;&gt;"",T255,N(S255)),"")</f>
        <v/>
      </c>
      <c r="V255" s="8">
        <f>IF(AND(U255&lt;&gt;"",N(Q255)&gt;0),U255/Q255,"")</f>
        <v/>
      </c>
      <c r="W255" s="9">
        <f>IF(AND(ISNUMBER(P255),ISNUMBER(L255)),P255-L255,"")</f>
        <v/>
      </c>
      <c r="X255" s="4" t="n"/>
    </row>
    <row r="256">
      <c r="A256" s="4" t="n"/>
      <c r="B256" s="4" t="n"/>
      <c r="C256" s="4" t="n"/>
      <c r="D256" s="4" t="n"/>
      <c r="E256" s="4" t="n"/>
      <c r="F256" s="4" t="n"/>
      <c r="G256" s="4" t="n"/>
      <c r="H256" s="5" t="n"/>
      <c r="I256" s="6" t="n"/>
      <c r="J256" s="4" t="n"/>
      <c r="K256" s="4" t="n"/>
      <c r="L256" s="5" t="n"/>
      <c r="M256" s="6" t="n"/>
      <c r="N256" s="4" t="n"/>
      <c r="O256" s="4" t="n"/>
      <c r="P256" s="5" t="n"/>
      <c r="Q256" s="6" t="n"/>
      <c r="R256" s="6" t="n"/>
      <c r="S256" s="7">
        <f>IF(OR(O256="",Q256=""),"",IFERROR(IF(AND(INDEX(Fees!$D$5:$D$15,MATCH(O256,Fees!$A$5:$A$15,0))&gt;0,Q256&lt;INDEX(Fees!$D$5:$D$15,MATCH(O256,Fees!$A$5:$A$15,0))),Q256*INDEX(Fees!$E$5:$E$15,MATCH(O256,Fees!$A$5:$A$15,0))+INDEX(Fees!$F$5:$F$15,MATCH(O256,Fees!$A$5:$A$15,0)),Q256*INDEX(Fees!$B$5:$B$15,MATCH(O256,Fees!$A$5:$A$15,0))+INDEX(Fees!$C$5:$C$15,MATCH(O256,Fees!$A$5:$A$15,0))),""))</f>
        <v/>
      </c>
      <c r="T256" s="6" t="n"/>
      <c r="U256" s="7">
        <f>IF(AND(N256="Sold",Q256&lt;&gt;""),Q256-N(I256)-N(R256)-IF(T256&lt;&gt;"",T256,N(S256)),"")</f>
        <v/>
      </c>
      <c r="V256" s="8">
        <f>IF(AND(U256&lt;&gt;"",N(Q256)&gt;0),U256/Q256,"")</f>
        <v/>
      </c>
      <c r="W256" s="9">
        <f>IF(AND(ISNUMBER(P256),ISNUMBER(L256)),P256-L256,"")</f>
        <v/>
      </c>
      <c r="X256" s="4" t="n"/>
    </row>
    <row r="257">
      <c r="A257" s="4" t="n"/>
      <c r="B257" s="4" t="n"/>
      <c r="C257" s="4" t="n"/>
      <c r="D257" s="4" t="n"/>
      <c r="E257" s="4" t="n"/>
      <c r="F257" s="4" t="n"/>
      <c r="G257" s="4" t="n"/>
      <c r="H257" s="5" t="n"/>
      <c r="I257" s="6" t="n"/>
      <c r="J257" s="4" t="n"/>
      <c r="K257" s="4" t="n"/>
      <c r="L257" s="5" t="n"/>
      <c r="M257" s="6" t="n"/>
      <c r="N257" s="4" t="n"/>
      <c r="O257" s="4" t="n"/>
      <c r="P257" s="5" t="n"/>
      <c r="Q257" s="6" t="n"/>
      <c r="R257" s="6" t="n"/>
      <c r="S257" s="7">
        <f>IF(OR(O257="",Q257=""),"",IFERROR(IF(AND(INDEX(Fees!$D$5:$D$15,MATCH(O257,Fees!$A$5:$A$15,0))&gt;0,Q257&lt;INDEX(Fees!$D$5:$D$15,MATCH(O257,Fees!$A$5:$A$15,0))),Q257*INDEX(Fees!$E$5:$E$15,MATCH(O257,Fees!$A$5:$A$15,0))+INDEX(Fees!$F$5:$F$15,MATCH(O257,Fees!$A$5:$A$15,0)),Q257*INDEX(Fees!$B$5:$B$15,MATCH(O257,Fees!$A$5:$A$15,0))+INDEX(Fees!$C$5:$C$15,MATCH(O257,Fees!$A$5:$A$15,0))),""))</f>
        <v/>
      </c>
      <c r="T257" s="6" t="n"/>
      <c r="U257" s="7">
        <f>IF(AND(N257="Sold",Q257&lt;&gt;""),Q257-N(I257)-N(R257)-IF(T257&lt;&gt;"",T257,N(S257)),"")</f>
        <v/>
      </c>
      <c r="V257" s="8">
        <f>IF(AND(U257&lt;&gt;"",N(Q257)&gt;0),U257/Q257,"")</f>
        <v/>
      </c>
      <c r="W257" s="9">
        <f>IF(AND(ISNUMBER(P257),ISNUMBER(L257)),P257-L257,"")</f>
        <v/>
      </c>
      <c r="X257" s="4" t="n"/>
    </row>
    <row r="258">
      <c r="A258" s="4" t="n"/>
      <c r="B258" s="4" t="n"/>
      <c r="C258" s="4" t="n"/>
      <c r="D258" s="4" t="n"/>
      <c r="E258" s="4" t="n"/>
      <c r="F258" s="4" t="n"/>
      <c r="G258" s="4" t="n"/>
      <c r="H258" s="5" t="n"/>
      <c r="I258" s="6" t="n"/>
      <c r="J258" s="4" t="n"/>
      <c r="K258" s="4" t="n"/>
      <c r="L258" s="5" t="n"/>
      <c r="M258" s="6" t="n"/>
      <c r="N258" s="4" t="n"/>
      <c r="O258" s="4" t="n"/>
      <c r="P258" s="5" t="n"/>
      <c r="Q258" s="6" t="n"/>
      <c r="R258" s="6" t="n"/>
      <c r="S258" s="7">
        <f>IF(OR(O258="",Q258=""),"",IFERROR(IF(AND(INDEX(Fees!$D$5:$D$15,MATCH(O258,Fees!$A$5:$A$15,0))&gt;0,Q258&lt;INDEX(Fees!$D$5:$D$15,MATCH(O258,Fees!$A$5:$A$15,0))),Q258*INDEX(Fees!$E$5:$E$15,MATCH(O258,Fees!$A$5:$A$15,0))+INDEX(Fees!$F$5:$F$15,MATCH(O258,Fees!$A$5:$A$15,0)),Q258*INDEX(Fees!$B$5:$B$15,MATCH(O258,Fees!$A$5:$A$15,0))+INDEX(Fees!$C$5:$C$15,MATCH(O258,Fees!$A$5:$A$15,0))),""))</f>
        <v/>
      </c>
      <c r="T258" s="6" t="n"/>
      <c r="U258" s="7">
        <f>IF(AND(N258="Sold",Q258&lt;&gt;""),Q258-N(I258)-N(R258)-IF(T258&lt;&gt;"",T258,N(S258)),"")</f>
        <v/>
      </c>
      <c r="V258" s="8">
        <f>IF(AND(U258&lt;&gt;"",N(Q258)&gt;0),U258/Q258,"")</f>
        <v/>
      </c>
      <c r="W258" s="9">
        <f>IF(AND(ISNUMBER(P258),ISNUMBER(L258)),P258-L258,"")</f>
        <v/>
      </c>
      <c r="X258" s="4" t="n"/>
    </row>
    <row r="259">
      <c r="A259" s="4" t="n"/>
      <c r="B259" s="4" t="n"/>
      <c r="C259" s="4" t="n"/>
      <c r="D259" s="4" t="n"/>
      <c r="E259" s="4" t="n"/>
      <c r="F259" s="4" t="n"/>
      <c r="G259" s="4" t="n"/>
      <c r="H259" s="5" t="n"/>
      <c r="I259" s="6" t="n"/>
      <c r="J259" s="4" t="n"/>
      <c r="K259" s="4" t="n"/>
      <c r="L259" s="5" t="n"/>
      <c r="M259" s="6" t="n"/>
      <c r="N259" s="4" t="n"/>
      <c r="O259" s="4" t="n"/>
      <c r="P259" s="5" t="n"/>
      <c r="Q259" s="6" t="n"/>
      <c r="R259" s="6" t="n"/>
      <c r="S259" s="7">
        <f>IF(OR(O259="",Q259=""),"",IFERROR(IF(AND(INDEX(Fees!$D$5:$D$15,MATCH(O259,Fees!$A$5:$A$15,0))&gt;0,Q259&lt;INDEX(Fees!$D$5:$D$15,MATCH(O259,Fees!$A$5:$A$15,0))),Q259*INDEX(Fees!$E$5:$E$15,MATCH(O259,Fees!$A$5:$A$15,0))+INDEX(Fees!$F$5:$F$15,MATCH(O259,Fees!$A$5:$A$15,0)),Q259*INDEX(Fees!$B$5:$B$15,MATCH(O259,Fees!$A$5:$A$15,0))+INDEX(Fees!$C$5:$C$15,MATCH(O259,Fees!$A$5:$A$15,0))),""))</f>
        <v/>
      </c>
      <c r="T259" s="6" t="n"/>
      <c r="U259" s="7">
        <f>IF(AND(N259="Sold",Q259&lt;&gt;""),Q259-N(I259)-N(R259)-IF(T259&lt;&gt;"",T259,N(S259)),"")</f>
        <v/>
      </c>
      <c r="V259" s="8">
        <f>IF(AND(U259&lt;&gt;"",N(Q259)&gt;0),U259/Q259,"")</f>
        <v/>
      </c>
      <c r="W259" s="9">
        <f>IF(AND(ISNUMBER(P259),ISNUMBER(L259)),P259-L259,"")</f>
        <v/>
      </c>
      <c r="X259" s="4" t="n"/>
    </row>
    <row r="260">
      <c r="A260" s="4" t="n"/>
      <c r="B260" s="4" t="n"/>
      <c r="C260" s="4" t="n"/>
      <c r="D260" s="4" t="n"/>
      <c r="E260" s="4" t="n"/>
      <c r="F260" s="4" t="n"/>
      <c r="G260" s="4" t="n"/>
      <c r="H260" s="5" t="n"/>
      <c r="I260" s="6" t="n"/>
      <c r="J260" s="4" t="n"/>
      <c r="K260" s="4" t="n"/>
      <c r="L260" s="5" t="n"/>
      <c r="M260" s="6" t="n"/>
      <c r="N260" s="4" t="n"/>
      <c r="O260" s="4" t="n"/>
      <c r="P260" s="5" t="n"/>
      <c r="Q260" s="6" t="n"/>
      <c r="R260" s="6" t="n"/>
      <c r="S260" s="7">
        <f>IF(OR(O260="",Q260=""),"",IFERROR(IF(AND(INDEX(Fees!$D$5:$D$15,MATCH(O260,Fees!$A$5:$A$15,0))&gt;0,Q260&lt;INDEX(Fees!$D$5:$D$15,MATCH(O260,Fees!$A$5:$A$15,0))),Q260*INDEX(Fees!$E$5:$E$15,MATCH(O260,Fees!$A$5:$A$15,0))+INDEX(Fees!$F$5:$F$15,MATCH(O260,Fees!$A$5:$A$15,0)),Q260*INDEX(Fees!$B$5:$B$15,MATCH(O260,Fees!$A$5:$A$15,0))+INDEX(Fees!$C$5:$C$15,MATCH(O260,Fees!$A$5:$A$15,0))),""))</f>
        <v/>
      </c>
      <c r="T260" s="6" t="n"/>
      <c r="U260" s="7">
        <f>IF(AND(N260="Sold",Q260&lt;&gt;""),Q260-N(I260)-N(R260)-IF(T260&lt;&gt;"",T260,N(S260)),"")</f>
        <v/>
      </c>
      <c r="V260" s="8">
        <f>IF(AND(U260&lt;&gt;"",N(Q260)&gt;0),U260/Q260,"")</f>
        <v/>
      </c>
      <c r="W260" s="9">
        <f>IF(AND(ISNUMBER(P260),ISNUMBER(L260)),P260-L260,"")</f>
        <v/>
      </c>
      <c r="X260" s="4" t="n"/>
    </row>
    <row r="261">
      <c r="A261" s="4" t="n"/>
      <c r="B261" s="4" t="n"/>
      <c r="C261" s="4" t="n"/>
      <c r="D261" s="4" t="n"/>
      <c r="E261" s="4" t="n"/>
      <c r="F261" s="4" t="n"/>
      <c r="G261" s="4" t="n"/>
      <c r="H261" s="5" t="n"/>
      <c r="I261" s="6" t="n"/>
      <c r="J261" s="4" t="n"/>
      <c r="K261" s="4" t="n"/>
      <c r="L261" s="5" t="n"/>
      <c r="M261" s="6" t="n"/>
      <c r="N261" s="4" t="n"/>
      <c r="O261" s="4" t="n"/>
      <c r="P261" s="5" t="n"/>
      <c r="Q261" s="6" t="n"/>
      <c r="R261" s="6" t="n"/>
      <c r="S261" s="7">
        <f>IF(OR(O261="",Q261=""),"",IFERROR(IF(AND(INDEX(Fees!$D$5:$D$15,MATCH(O261,Fees!$A$5:$A$15,0))&gt;0,Q261&lt;INDEX(Fees!$D$5:$D$15,MATCH(O261,Fees!$A$5:$A$15,0))),Q261*INDEX(Fees!$E$5:$E$15,MATCH(O261,Fees!$A$5:$A$15,0))+INDEX(Fees!$F$5:$F$15,MATCH(O261,Fees!$A$5:$A$15,0)),Q261*INDEX(Fees!$B$5:$B$15,MATCH(O261,Fees!$A$5:$A$15,0))+INDEX(Fees!$C$5:$C$15,MATCH(O261,Fees!$A$5:$A$15,0))),""))</f>
        <v/>
      </c>
      <c r="T261" s="6" t="n"/>
      <c r="U261" s="7">
        <f>IF(AND(N261="Sold",Q261&lt;&gt;""),Q261-N(I261)-N(R261)-IF(T261&lt;&gt;"",T261,N(S261)),"")</f>
        <v/>
      </c>
      <c r="V261" s="8">
        <f>IF(AND(U261&lt;&gt;"",N(Q261)&gt;0),U261/Q261,"")</f>
        <v/>
      </c>
      <c r="W261" s="9">
        <f>IF(AND(ISNUMBER(P261),ISNUMBER(L261)),P261-L261,"")</f>
        <v/>
      </c>
      <c r="X261" s="4" t="n"/>
    </row>
    <row r="262">
      <c r="A262" s="4" t="n"/>
      <c r="B262" s="4" t="n"/>
      <c r="C262" s="4" t="n"/>
      <c r="D262" s="4" t="n"/>
      <c r="E262" s="4" t="n"/>
      <c r="F262" s="4" t="n"/>
      <c r="G262" s="4" t="n"/>
      <c r="H262" s="5" t="n"/>
      <c r="I262" s="6" t="n"/>
      <c r="J262" s="4" t="n"/>
      <c r="K262" s="4" t="n"/>
      <c r="L262" s="5" t="n"/>
      <c r="M262" s="6" t="n"/>
      <c r="N262" s="4" t="n"/>
      <c r="O262" s="4" t="n"/>
      <c r="P262" s="5" t="n"/>
      <c r="Q262" s="6" t="n"/>
      <c r="R262" s="6" t="n"/>
      <c r="S262" s="7">
        <f>IF(OR(O262="",Q262=""),"",IFERROR(IF(AND(INDEX(Fees!$D$5:$D$15,MATCH(O262,Fees!$A$5:$A$15,0))&gt;0,Q262&lt;INDEX(Fees!$D$5:$D$15,MATCH(O262,Fees!$A$5:$A$15,0))),Q262*INDEX(Fees!$E$5:$E$15,MATCH(O262,Fees!$A$5:$A$15,0))+INDEX(Fees!$F$5:$F$15,MATCH(O262,Fees!$A$5:$A$15,0)),Q262*INDEX(Fees!$B$5:$B$15,MATCH(O262,Fees!$A$5:$A$15,0))+INDEX(Fees!$C$5:$C$15,MATCH(O262,Fees!$A$5:$A$15,0))),""))</f>
        <v/>
      </c>
      <c r="T262" s="6" t="n"/>
      <c r="U262" s="7">
        <f>IF(AND(N262="Sold",Q262&lt;&gt;""),Q262-N(I262)-N(R262)-IF(T262&lt;&gt;"",T262,N(S262)),"")</f>
        <v/>
      </c>
      <c r="V262" s="8">
        <f>IF(AND(U262&lt;&gt;"",N(Q262)&gt;0),U262/Q262,"")</f>
        <v/>
      </c>
      <c r="W262" s="9">
        <f>IF(AND(ISNUMBER(P262),ISNUMBER(L262)),P262-L262,"")</f>
        <v/>
      </c>
      <c r="X262" s="4" t="n"/>
    </row>
    <row r="263">
      <c r="A263" s="4" t="n"/>
      <c r="B263" s="4" t="n"/>
      <c r="C263" s="4" t="n"/>
      <c r="D263" s="4" t="n"/>
      <c r="E263" s="4" t="n"/>
      <c r="F263" s="4" t="n"/>
      <c r="G263" s="4" t="n"/>
      <c r="H263" s="5" t="n"/>
      <c r="I263" s="6" t="n"/>
      <c r="J263" s="4" t="n"/>
      <c r="K263" s="4" t="n"/>
      <c r="L263" s="5" t="n"/>
      <c r="M263" s="6" t="n"/>
      <c r="N263" s="4" t="n"/>
      <c r="O263" s="4" t="n"/>
      <c r="P263" s="5" t="n"/>
      <c r="Q263" s="6" t="n"/>
      <c r="R263" s="6" t="n"/>
      <c r="S263" s="7">
        <f>IF(OR(O263="",Q263=""),"",IFERROR(IF(AND(INDEX(Fees!$D$5:$D$15,MATCH(O263,Fees!$A$5:$A$15,0))&gt;0,Q263&lt;INDEX(Fees!$D$5:$D$15,MATCH(O263,Fees!$A$5:$A$15,0))),Q263*INDEX(Fees!$E$5:$E$15,MATCH(O263,Fees!$A$5:$A$15,0))+INDEX(Fees!$F$5:$F$15,MATCH(O263,Fees!$A$5:$A$15,0)),Q263*INDEX(Fees!$B$5:$B$15,MATCH(O263,Fees!$A$5:$A$15,0))+INDEX(Fees!$C$5:$C$15,MATCH(O263,Fees!$A$5:$A$15,0))),""))</f>
        <v/>
      </c>
      <c r="T263" s="6" t="n"/>
      <c r="U263" s="7">
        <f>IF(AND(N263="Sold",Q263&lt;&gt;""),Q263-N(I263)-N(R263)-IF(T263&lt;&gt;"",T263,N(S263)),"")</f>
        <v/>
      </c>
      <c r="V263" s="8">
        <f>IF(AND(U263&lt;&gt;"",N(Q263)&gt;0),U263/Q263,"")</f>
        <v/>
      </c>
      <c r="W263" s="9">
        <f>IF(AND(ISNUMBER(P263),ISNUMBER(L263)),P263-L263,"")</f>
        <v/>
      </c>
      <c r="X263" s="4" t="n"/>
    </row>
    <row r="264">
      <c r="A264" s="4" t="n"/>
      <c r="B264" s="4" t="n"/>
      <c r="C264" s="4" t="n"/>
      <c r="D264" s="4" t="n"/>
      <c r="E264" s="4" t="n"/>
      <c r="F264" s="4" t="n"/>
      <c r="G264" s="4" t="n"/>
      <c r="H264" s="5" t="n"/>
      <c r="I264" s="6" t="n"/>
      <c r="J264" s="4" t="n"/>
      <c r="K264" s="4" t="n"/>
      <c r="L264" s="5" t="n"/>
      <c r="M264" s="6" t="n"/>
      <c r="N264" s="4" t="n"/>
      <c r="O264" s="4" t="n"/>
      <c r="P264" s="5" t="n"/>
      <c r="Q264" s="6" t="n"/>
      <c r="R264" s="6" t="n"/>
      <c r="S264" s="7">
        <f>IF(OR(O264="",Q264=""),"",IFERROR(IF(AND(INDEX(Fees!$D$5:$D$15,MATCH(O264,Fees!$A$5:$A$15,0))&gt;0,Q264&lt;INDEX(Fees!$D$5:$D$15,MATCH(O264,Fees!$A$5:$A$15,0))),Q264*INDEX(Fees!$E$5:$E$15,MATCH(O264,Fees!$A$5:$A$15,0))+INDEX(Fees!$F$5:$F$15,MATCH(O264,Fees!$A$5:$A$15,0)),Q264*INDEX(Fees!$B$5:$B$15,MATCH(O264,Fees!$A$5:$A$15,0))+INDEX(Fees!$C$5:$C$15,MATCH(O264,Fees!$A$5:$A$15,0))),""))</f>
        <v/>
      </c>
      <c r="T264" s="6" t="n"/>
      <c r="U264" s="7">
        <f>IF(AND(N264="Sold",Q264&lt;&gt;""),Q264-N(I264)-N(R264)-IF(T264&lt;&gt;"",T264,N(S264)),"")</f>
        <v/>
      </c>
      <c r="V264" s="8">
        <f>IF(AND(U264&lt;&gt;"",N(Q264)&gt;0),U264/Q264,"")</f>
        <v/>
      </c>
      <c r="W264" s="9">
        <f>IF(AND(ISNUMBER(P264),ISNUMBER(L264)),P264-L264,"")</f>
        <v/>
      </c>
      <c r="X264" s="4" t="n"/>
    </row>
    <row r="265">
      <c r="A265" s="4" t="n"/>
      <c r="B265" s="4" t="n"/>
      <c r="C265" s="4" t="n"/>
      <c r="D265" s="4" t="n"/>
      <c r="E265" s="4" t="n"/>
      <c r="F265" s="4" t="n"/>
      <c r="G265" s="4" t="n"/>
      <c r="H265" s="5" t="n"/>
      <c r="I265" s="6" t="n"/>
      <c r="J265" s="4" t="n"/>
      <c r="K265" s="4" t="n"/>
      <c r="L265" s="5" t="n"/>
      <c r="M265" s="6" t="n"/>
      <c r="N265" s="4" t="n"/>
      <c r="O265" s="4" t="n"/>
      <c r="P265" s="5" t="n"/>
      <c r="Q265" s="6" t="n"/>
      <c r="R265" s="6" t="n"/>
      <c r="S265" s="7">
        <f>IF(OR(O265="",Q265=""),"",IFERROR(IF(AND(INDEX(Fees!$D$5:$D$15,MATCH(O265,Fees!$A$5:$A$15,0))&gt;0,Q265&lt;INDEX(Fees!$D$5:$D$15,MATCH(O265,Fees!$A$5:$A$15,0))),Q265*INDEX(Fees!$E$5:$E$15,MATCH(O265,Fees!$A$5:$A$15,0))+INDEX(Fees!$F$5:$F$15,MATCH(O265,Fees!$A$5:$A$15,0)),Q265*INDEX(Fees!$B$5:$B$15,MATCH(O265,Fees!$A$5:$A$15,0))+INDEX(Fees!$C$5:$C$15,MATCH(O265,Fees!$A$5:$A$15,0))),""))</f>
        <v/>
      </c>
      <c r="T265" s="6" t="n"/>
      <c r="U265" s="7">
        <f>IF(AND(N265="Sold",Q265&lt;&gt;""),Q265-N(I265)-N(R265)-IF(T265&lt;&gt;"",T265,N(S265)),"")</f>
        <v/>
      </c>
      <c r="V265" s="8">
        <f>IF(AND(U265&lt;&gt;"",N(Q265)&gt;0),U265/Q265,"")</f>
        <v/>
      </c>
      <c r="W265" s="9">
        <f>IF(AND(ISNUMBER(P265),ISNUMBER(L265)),P265-L265,"")</f>
        <v/>
      </c>
      <c r="X265" s="4" t="n"/>
    </row>
    <row r="266">
      <c r="A266" s="4" t="n"/>
      <c r="B266" s="4" t="n"/>
      <c r="C266" s="4" t="n"/>
      <c r="D266" s="4" t="n"/>
      <c r="E266" s="4" t="n"/>
      <c r="F266" s="4" t="n"/>
      <c r="G266" s="4" t="n"/>
      <c r="H266" s="5" t="n"/>
      <c r="I266" s="6" t="n"/>
      <c r="J266" s="4" t="n"/>
      <c r="K266" s="4" t="n"/>
      <c r="L266" s="5" t="n"/>
      <c r="M266" s="6" t="n"/>
      <c r="N266" s="4" t="n"/>
      <c r="O266" s="4" t="n"/>
      <c r="P266" s="5" t="n"/>
      <c r="Q266" s="6" t="n"/>
      <c r="R266" s="6" t="n"/>
      <c r="S266" s="7">
        <f>IF(OR(O266="",Q266=""),"",IFERROR(IF(AND(INDEX(Fees!$D$5:$D$15,MATCH(O266,Fees!$A$5:$A$15,0))&gt;0,Q266&lt;INDEX(Fees!$D$5:$D$15,MATCH(O266,Fees!$A$5:$A$15,0))),Q266*INDEX(Fees!$E$5:$E$15,MATCH(O266,Fees!$A$5:$A$15,0))+INDEX(Fees!$F$5:$F$15,MATCH(O266,Fees!$A$5:$A$15,0)),Q266*INDEX(Fees!$B$5:$B$15,MATCH(O266,Fees!$A$5:$A$15,0))+INDEX(Fees!$C$5:$C$15,MATCH(O266,Fees!$A$5:$A$15,0))),""))</f>
        <v/>
      </c>
      <c r="T266" s="6" t="n"/>
      <c r="U266" s="7">
        <f>IF(AND(N266="Sold",Q266&lt;&gt;""),Q266-N(I266)-N(R266)-IF(T266&lt;&gt;"",T266,N(S266)),"")</f>
        <v/>
      </c>
      <c r="V266" s="8">
        <f>IF(AND(U266&lt;&gt;"",N(Q266)&gt;0),U266/Q266,"")</f>
        <v/>
      </c>
      <c r="W266" s="9">
        <f>IF(AND(ISNUMBER(P266),ISNUMBER(L266)),P266-L266,"")</f>
        <v/>
      </c>
      <c r="X266" s="4" t="n"/>
    </row>
    <row r="267">
      <c r="A267" s="4" t="n"/>
      <c r="B267" s="4" t="n"/>
      <c r="C267" s="4" t="n"/>
      <c r="D267" s="4" t="n"/>
      <c r="E267" s="4" t="n"/>
      <c r="F267" s="4" t="n"/>
      <c r="G267" s="4" t="n"/>
      <c r="H267" s="5" t="n"/>
      <c r="I267" s="6" t="n"/>
      <c r="J267" s="4" t="n"/>
      <c r="K267" s="4" t="n"/>
      <c r="L267" s="5" t="n"/>
      <c r="M267" s="6" t="n"/>
      <c r="N267" s="4" t="n"/>
      <c r="O267" s="4" t="n"/>
      <c r="P267" s="5" t="n"/>
      <c r="Q267" s="6" t="n"/>
      <c r="R267" s="6" t="n"/>
      <c r="S267" s="7">
        <f>IF(OR(O267="",Q267=""),"",IFERROR(IF(AND(INDEX(Fees!$D$5:$D$15,MATCH(O267,Fees!$A$5:$A$15,0))&gt;0,Q267&lt;INDEX(Fees!$D$5:$D$15,MATCH(O267,Fees!$A$5:$A$15,0))),Q267*INDEX(Fees!$E$5:$E$15,MATCH(O267,Fees!$A$5:$A$15,0))+INDEX(Fees!$F$5:$F$15,MATCH(O267,Fees!$A$5:$A$15,0)),Q267*INDEX(Fees!$B$5:$B$15,MATCH(O267,Fees!$A$5:$A$15,0))+INDEX(Fees!$C$5:$C$15,MATCH(O267,Fees!$A$5:$A$15,0))),""))</f>
        <v/>
      </c>
      <c r="T267" s="6" t="n"/>
      <c r="U267" s="7">
        <f>IF(AND(N267="Sold",Q267&lt;&gt;""),Q267-N(I267)-N(R267)-IF(T267&lt;&gt;"",T267,N(S267)),"")</f>
        <v/>
      </c>
      <c r="V267" s="8">
        <f>IF(AND(U267&lt;&gt;"",N(Q267)&gt;0),U267/Q267,"")</f>
        <v/>
      </c>
      <c r="W267" s="9">
        <f>IF(AND(ISNUMBER(P267),ISNUMBER(L267)),P267-L267,"")</f>
        <v/>
      </c>
      <c r="X267" s="4" t="n"/>
    </row>
    <row r="268">
      <c r="A268" s="4" t="n"/>
      <c r="B268" s="4" t="n"/>
      <c r="C268" s="4" t="n"/>
      <c r="D268" s="4" t="n"/>
      <c r="E268" s="4" t="n"/>
      <c r="F268" s="4" t="n"/>
      <c r="G268" s="4" t="n"/>
      <c r="H268" s="5" t="n"/>
      <c r="I268" s="6" t="n"/>
      <c r="J268" s="4" t="n"/>
      <c r="K268" s="4" t="n"/>
      <c r="L268" s="5" t="n"/>
      <c r="M268" s="6" t="n"/>
      <c r="N268" s="4" t="n"/>
      <c r="O268" s="4" t="n"/>
      <c r="P268" s="5" t="n"/>
      <c r="Q268" s="6" t="n"/>
      <c r="R268" s="6" t="n"/>
      <c r="S268" s="7">
        <f>IF(OR(O268="",Q268=""),"",IFERROR(IF(AND(INDEX(Fees!$D$5:$D$15,MATCH(O268,Fees!$A$5:$A$15,0))&gt;0,Q268&lt;INDEX(Fees!$D$5:$D$15,MATCH(O268,Fees!$A$5:$A$15,0))),Q268*INDEX(Fees!$E$5:$E$15,MATCH(O268,Fees!$A$5:$A$15,0))+INDEX(Fees!$F$5:$F$15,MATCH(O268,Fees!$A$5:$A$15,0)),Q268*INDEX(Fees!$B$5:$B$15,MATCH(O268,Fees!$A$5:$A$15,0))+INDEX(Fees!$C$5:$C$15,MATCH(O268,Fees!$A$5:$A$15,0))),""))</f>
        <v/>
      </c>
      <c r="T268" s="6" t="n"/>
      <c r="U268" s="7">
        <f>IF(AND(N268="Sold",Q268&lt;&gt;""),Q268-N(I268)-N(R268)-IF(T268&lt;&gt;"",T268,N(S268)),"")</f>
        <v/>
      </c>
      <c r="V268" s="8">
        <f>IF(AND(U268&lt;&gt;"",N(Q268)&gt;0),U268/Q268,"")</f>
        <v/>
      </c>
      <c r="W268" s="9">
        <f>IF(AND(ISNUMBER(P268),ISNUMBER(L268)),P268-L268,"")</f>
        <v/>
      </c>
      <c r="X268" s="4" t="n"/>
    </row>
    <row r="269">
      <c r="A269" s="4" t="n"/>
      <c r="B269" s="4" t="n"/>
      <c r="C269" s="4" t="n"/>
      <c r="D269" s="4" t="n"/>
      <c r="E269" s="4" t="n"/>
      <c r="F269" s="4" t="n"/>
      <c r="G269" s="4" t="n"/>
      <c r="H269" s="5" t="n"/>
      <c r="I269" s="6" t="n"/>
      <c r="J269" s="4" t="n"/>
      <c r="K269" s="4" t="n"/>
      <c r="L269" s="5" t="n"/>
      <c r="M269" s="6" t="n"/>
      <c r="N269" s="4" t="n"/>
      <c r="O269" s="4" t="n"/>
      <c r="P269" s="5" t="n"/>
      <c r="Q269" s="6" t="n"/>
      <c r="R269" s="6" t="n"/>
      <c r="S269" s="7">
        <f>IF(OR(O269="",Q269=""),"",IFERROR(IF(AND(INDEX(Fees!$D$5:$D$15,MATCH(O269,Fees!$A$5:$A$15,0))&gt;0,Q269&lt;INDEX(Fees!$D$5:$D$15,MATCH(O269,Fees!$A$5:$A$15,0))),Q269*INDEX(Fees!$E$5:$E$15,MATCH(O269,Fees!$A$5:$A$15,0))+INDEX(Fees!$F$5:$F$15,MATCH(O269,Fees!$A$5:$A$15,0)),Q269*INDEX(Fees!$B$5:$B$15,MATCH(O269,Fees!$A$5:$A$15,0))+INDEX(Fees!$C$5:$C$15,MATCH(O269,Fees!$A$5:$A$15,0))),""))</f>
        <v/>
      </c>
      <c r="T269" s="6" t="n"/>
      <c r="U269" s="7">
        <f>IF(AND(N269="Sold",Q269&lt;&gt;""),Q269-N(I269)-N(R269)-IF(T269&lt;&gt;"",T269,N(S269)),"")</f>
        <v/>
      </c>
      <c r="V269" s="8">
        <f>IF(AND(U269&lt;&gt;"",N(Q269)&gt;0),U269/Q269,"")</f>
        <v/>
      </c>
      <c r="W269" s="9">
        <f>IF(AND(ISNUMBER(P269),ISNUMBER(L269)),P269-L269,"")</f>
        <v/>
      </c>
      <c r="X269" s="4" t="n"/>
    </row>
    <row r="270">
      <c r="A270" s="4" t="n"/>
      <c r="B270" s="4" t="n"/>
      <c r="C270" s="4" t="n"/>
      <c r="D270" s="4" t="n"/>
      <c r="E270" s="4" t="n"/>
      <c r="F270" s="4" t="n"/>
      <c r="G270" s="4" t="n"/>
      <c r="H270" s="5" t="n"/>
      <c r="I270" s="6" t="n"/>
      <c r="J270" s="4" t="n"/>
      <c r="K270" s="4" t="n"/>
      <c r="L270" s="5" t="n"/>
      <c r="M270" s="6" t="n"/>
      <c r="N270" s="4" t="n"/>
      <c r="O270" s="4" t="n"/>
      <c r="P270" s="5" t="n"/>
      <c r="Q270" s="6" t="n"/>
      <c r="R270" s="6" t="n"/>
      <c r="S270" s="7">
        <f>IF(OR(O270="",Q270=""),"",IFERROR(IF(AND(INDEX(Fees!$D$5:$D$15,MATCH(O270,Fees!$A$5:$A$15,0))&gt;0,Q270&lt;INDEX(Fees!$D$5:$D$15,MATCH(O270,Fees!$A$5:$A$15,0))),Q270*INDEX(Fees!$E$5:$E$15,MATCH(O270,Fees!$A$5:$A$15,0))+INDEX(Fees!$F$5:$F$15,MATCH(O270,Fees!$A$5:$A$15,0)),Q270*INDEX(Fees!$B$5:$B$15,MATCH(O270,Fees!$A$5:$A$15,0))+INDEX(Fees!$C$5:$C$15,MATCH(O270,Fees!$A$5:$A$15,0))),""))</f>
        <v/>
      </c>
      <c r="T270" s="6" t="n"/>
      <c r="U270" s="7">
        <f>IF(AND(N270="Sold",Q270&lt;&gt;""),Q270-N(I270)-N(R270)-IF(T270&lt;&gt;"",T270,N(S270)),"")</f>
        <v/>
      </c>
      <c r="V270" s="8">
        <f>IF(AND(U270&lt;&gt;"",N(Q270)&gt;0),U270/Q270,"")</f>
        <v/>
      </c>
      <c r="W270" s="9">
        <f>IF(AND(ISNUMBER(P270),ISNUMBER(L270)),P270-L270,"")</f>
        <v/>
      </c>
      <c r="X270" s="4" t="n"/>
    </row>
    <row r="271">
      <c r="A271" s="4" t="n"/>
      <c r="B271" s="4" t="n"/>
      <c r="C271" s="4" t="n"/>
      <c r="D271" s="4" t="n"/>
      <c r="E271" s="4" t="n"/>
      <c r="F271" s="4" t="n"/>
      <c r="G271" s="4" t="n"/>
      <c r="H271" s="5" t="n"/>
      <c r="I271" s="6" t="n"/>
      <c r="J271" s="4" t="n"/>
      <c r="K271" s="4" t="n"/>
      <c r="L271" s="5" t="n"/>
      <c r="M271" s="6" t="n"/>
      <c r="N271" s="4" t="n"/>
      <c r="O271" s="4" t="n"/>
      <c r="P271" s="5" t="n"/>
      <c r="Q271" s="6" t="n"/>
      <c r="R271" s="6" t="n"/>
      <c r="S271" s="7">
        <f>IF(OR(O271="",Q271=""),"",IFERROR(IF(AND(INDEX(Fees!$D$5:$D$15,MATCH(O271,Fees!$A$5:$A$15,0))&gt;0,Q271&lt;INDEX(Fees!$D$5:$D$15,MATCH(O271,Fees!$A$5:$A$15,0))),Q271*INDEX(Fees!$E$5:$E$15,MATCH(O271,Fees!$A$5:$A$15,0))+INDEX(Fees!$F$5:$F$15,MATCH(O271,Fees!$A$5:$A$15,0)),Q271*INDEX(Fees!$B$5:$B$15,MATCH(O271,Fees!$A$5:$A$15,0))+INDEX(Fees!$C$5:$C$15,MATCH(O271,Fees!$A$5:$A$15,0))),""))</f>
        <v/>
      </c>
      <c r="T271" s="6" t="n"/>
      <c r="U271" s="7">
        <f>IF(AND(N271="Sold",Q271&lt;&gt;""),Q271-N(I271)-N(R271)-IF(T271&lt;&gt;"",T271,N(S271)),"")</f>
        <v/>
      </c>
      <c r="V271" s="8">
        <f>IF(AND(U271&lt;&gt;"",N(Q271)&gt;0),U271/Q271,"")</f>
        <v/>
      </c>
      <c r="W271" s="9">
        <f>IF(AND(ISNUMBER(P271),ISNUMBER(L271)),P271-L271,"")</f>
        <v/>
      </c>
      <c r="X271" s="4" t="n"/>
    </row>
    <row r="272">
      <c r="A272" s="4" t="n"/>
      <c r="B272" s="4" t="n"/>
      <c r="C272" s="4" t="n"/>
      <c r="D272" s="4" t="n"/>
      <c r="E272" s="4" t="n"/>
      <c r="F272" s="4" t="n"/>
      <c r="G272" s="4" t="n"/>
      <c r="H272" s="5" t="n"/>
      <c r="I272" s="6" t="n"/>
      <c r="J272" s="4" t="n"/>
      <c r="K272" s="4" t="n"/>
      <c r="L272" s="5" t="n"/>
      <c r="M272" s="6" t="n"/>
      <c r="N272" s="4" t="n"/>
      <c r="O272" s="4" t="n"/>
      <c r="P272" s="5" t="n"/>
      <c r="Q272" s="6" t="n"/>
      <c r="R272" s="6" t="n"/>
      <c r="S272" s="7">
        <f>IF(OR(O272="",Q272=""),"",IFERROR(IF(AND(INDEX(Fees!$D$5:$D$15,MATCH(O272,Fees!$A$5:$A$15,0))&gt;0,Q272&lt;INDEX(Fees!$D$5:$D$15,MATCH(O272,Fees!$A$5:$A$15,0))),Q272*INDEX(Fees!$E$5:$E$15,MATCH(O272,Fees!$A$5:$A$15,0))+INDEX(Fees!$F$5:$F$15,MATCH(O272,Fees!$A$5:$A$15,0)),Q272*INDEX(Fees!$B$5:$B$15,MATCH(O272,Fees!$A$5:$A$15,0))+INDEX(Fees!$C$5:$C$15,MATCH(O272,Fees!$A$5:$A$15,0))),""))</f>
        <v/>
      </c>
      <c r="T272" s="6" t="n"/>
      <c r="U272" s="7">
        <f>IF(AND(N272="Sold",Q272&lt;&gt;""),Q272-N(I272)-N(R272)-IF(T272&lt;&gt;"",T272,N(S272)),"")</f>
        <v/>
      </c>
      <c r="V272" s="8">
        <f>IF(AND(U272&lt;&gt;"",N(Q272)&gt;0),U272/Q272,"")</f>
        <v/>
      </c>
      <c r="W272" s="9">
        <f>IF(AND(ISNUMBER(P272),ISNUMBER(L272)),P272-L272,"")</f>
        <v/>
      </c>
      <c r="X272" s="4" t="n"/>
    </row>
    <row r="273">
      <c r="A273" s="4" t="n"/>
      <c r="B273" s="4" t="n"/>
      <c r="C273" s="4" t="n"/>
      <c r="D273" s="4" t="n"/>
      <c r="E273" s="4" t="n"/>
      <c r="F273" s="4" t="n"/>
      <c r="G273" s="4" t="n"/>
      <c r="H273" s="5" t="n"/>
      <c r="I273" s="6" t="n"/>
      <c r="J273" s="4" t="n"/>
      <c r="K273" s="4" t="n"/>
      <c r="L273" s="5" t="n"/>
      <c r="M273" s="6" t="n"/>
      <c r="N273" s="4" t="n"/>
      <c r="O273" s="4" t="n"/>
      <c r="P273" s="5" t="n"/>
      <c r="Q273" s="6" t="n"/>
      <c r="R273" s="6" t="n"/>
      <c r="S273" s="7">
        <f>IF(OR(O273="",Q273=""),"",IFERROR(IF(AND(INDEX(Fees!$D$5:$D$15,MATCH(O273,Fees!$A$5:$A$15,0))&gt;0,Q273&lt;INDEX(Fees!$D$5:$D$15,MATCH(O273,Fees!$A$5:$A$15,0))),Q273*INDEX(Fees!$E$5:$E$15,MATCH(O273,Fees!$A$5:$A$15,0))+INDEX(Fees!$F$5:$F$15,MATCH(O273,Fees!$A$5:$A$15,0)),Q273*INDEX(Fees!$B$5:$B$15,MATCH(O273,Fees!$A$5:$A$15,0))+INDEX(Fees!$C$5:$C$15,MATCH(O273,Fees!$A$5:$A$15,0))),""))</f>
        <v/>
      </c>
      <c r="T273" s="6" t="n"/>
      <c r="U273" s="7">
        <f>IF(AND(N273="Sold",Q273&lt;&gt;""),Q273-N(I273)-N(R273)-IF(T273&lt;&gt;"",T273,N(S273)),"")</f>
        <v/>
      </c>
      <c r="V273" s="8">
        <f>IF(AND(U273&lt;&gt;"",N(Q273)&gt;0),U273/Q273,"")</f>
        <v/>
      </c>
      <c r="W273" s="9">
        <f>IF(AND(ISNUMBER(P273),ISNUMBER(L273)),P273-L273,"")</f>
        <v/>
      </c>
      <c r="X273" s="4" t="n"/>
    </row>
    <row r="274">
      <c r="A274" s="4" t="n"/>
      <c r="B274" s="4" t="n"/>
      <c r="C274" s="4" t="n"/>
      <c r="D274" s="4" t="n"/>
      <c r="E274" s="4" t="n"/>
      <c r="F274" s="4" t="n"/>
      <c r="G274" s="4" t="n"/>
      <c r="H274" s="5" t="n"/>
      <c r="I274" s="6" t="n"/>
      <c r="J274" s="4" t="n"/>
      <c r="K274" s="4" t="n"/>
      <c r="L274" s="5" t="n"/>
      <c r="M274" s="6" t="n"/>
      <c r="N274" s="4" t="n"/>
      <c r="O274" s="4" t="n"/>
      <c r="P274" s="5" t="n"/>
      <c r="Q274" s="6" t="n"/>
      <c r="R274" s="6" t="n"/>
      <c r="S274" s="7">
        <f>IF(OR(O274="",Q274=""),"",IFERROR(IF(AND(INDEX(Fees!$D$5:$D$15,MATCH(O274,Fees!$A$5:$A$15,0))&gt;0,Q274&lt;INDEX(Fees!$D$5:$D$15,MATCH(O274,Fees!$A$5:$A$15,0))),Q274*INDEX(Fees!$E$5:$E$15,MATCH(O274,Fees!$A$5:$A$15,0))+INDEX(Fees!$F$5:$F$15,MATCH(O274,Fees!$A$5:$A$15,0)),Q274*INDEX(Fees!$B$5:$B$15,MATCH(O274,Fees!$A$5:$A$15,0))+INDEX(Fees!$C$5:$C$15,MATCH(O274,Fees!$A$5:$A$15,0))),""))</f>
        <v/>
      </c>
      <c r="T274" s="6" t="n"/>
      <c r="U274" s="7">
        <f>IF(AND(N274="Sold",Q274&lt;&gt;""),Q274-N(I274)-N(R274)-IF(T274&lt;&gt;"",T274,N(S274)),"")</f>
        <v/>
      </c>
      <c r="V274" s="8">
        <f>IF(AND(U274&lt;&gt;"",N(Q274)&gt;0),U274/Q274,"")</f>
        <v/>
      </c>
      <c r="W274" s="9">
        <f>IF(AND(ISNUMBER(P274),ISNUMBER(L274)),P274-L274,"")</f>
        <v/>
      </c>
      <c r="X274" s="4" t="n"/>
    </row>
    <row r="275">
      <c r="A275" s="4" t="n"/>
      <c r="B275" s="4" t="n"/>
      <c r="C275" s="4" t="n"/>
      <c r="D275" s="4" t="n"/>
      <c r="E275" s="4" t="n"/>
      <c r="F275" s="4" t="n"/>
      <c r="G275" s="4" t="n"/>
      <c r="H275" s="5" t="n"/>
      <c r="I275" s="6" t="n"/>
      <c r="J275" s="4" t="n"/>
      <c r="K275" s="4" t="n"/>
      <c r="L275" s="5" t="n"/>
      <c r="M275" s="6" t="n"/>
      <c r="N275" s="4" t="n"/>
      <c r="O275" s="4" t="n"/>
      <c r="P275" s="5" t="n"/>
      <c r="Q275" s="6" t="n"/>
      <c r="R275" s="6" t="n"/>
      <c r="S275" s="7">
        <f>IF(OR(O275="",Q275=""),"",IFERROR(IF(AND(INDEX(Fees!$D$5:$D$15,MATCH(O275,Fees!$A$5:$A$15,0))&gt;0,Q275&lt;INDEX(Fees!$D$5:$D$15,MATCH(O275,Fees!$A$5:$A$15,0))),Q275*INDEX(Fees!$E$5:$E$15,MATCH(O275,Fees!$A$5:$A$15,0))+INDEX(Fees!$F$5:$F$15,MATCH(O275,Fees!$A$5:$A$15,0)),Q275*INDEX(Fees!$B$5:$B$15,MATCH(O275,Fees!$A$5:$A$15,0))+INDEX(Fees!$C$5:$C$15,MATCH(O275,Fees!$A$5:$A$15,0))),""))</f>
        <v/>
      </c>
      <c r="T275" s="6" t="n"/>
      <c r="U275" s="7">
        <f>IF(AND(N275="Sold",Q275&lt;&gt;""),Q275-N(I275)-N(R275)-IF(T275&lt;&gt;"",T275,N(S275)),"")</f>
        <v/>
      </c>
      <c r="V275" s="8">
        <f>IF(AND(U275&lt;&gt;"",N(Q275)&gt;0),U275/Q275,"")</f>
        <v/>
      </c>
      <c r="W275" s="9">
        <f>IF(AND(ISNUMBER(P275),ISNUMBER(L275)),P275-L275,"")</f>
        <v/>
      </c>
      <c r="X275" s="4" t="n"/>
    </row>
    <row r="276">
      <c r="A276" s="4" t="n"/>
      <c r="B276" s="4" t="n"/>
      <c r="C276" s="4" t="n"/>
      <c r="D276" s="4" t="n"/>
      <c r="E276" s="4" t="n"/>
      <c r="F276" s="4" t="n"/>
      <c r="G276" s="4" t="n"/>
      <c r="H276" s="5" t="n"/>
      <c r="I276" s="6" t="n"/>
      <c r="J276" s="4" t="n"/>
      <c r="K276" s="4" t="n"/>
      <c r="L276" s="5" t="n"/>
      <c r="M276" s="6" t="n"/>
      <c r="N276" s="4" t="n"/>
      <c r="O276" s="4" t="n"/>
      <c r="P276" s="5" t="n"/>
      <c r="Q276" s="6" t="n"/>
      <c r="R276" s="6" t="n"/>
      <c r="S276" s="7">
        <f>IF(OR(O276="",Q276=""),"",IFERROR(IF(AND(INDEX(Fees!$D$5:$D$15,MATCH(O276,Fees!$A$5:$A$15,0))&gt;0,Q276&lt;INDEX(Fees!$D$5:$D$15,MATCH(O276,Fees!$A$5:$A$15,0))),Q276*INDEX(Fees!$E$5:$E$15,MATCH(O276,Fees!$A$5:$A$15,0))+INDEX(Fees!$F$5:$F$15,MATCH(O276,Fees!$A$5:$A$15,0)),Q276*INDEX(Fees!$B$5:$B$15,MATCH(O276,Fees!$A$5:$A$15,0))+INDEX(Fees!$C$5:$C$15,MATCH(O276,Fees!$A$5:$A$15,0))),""))</f>
        <v/>
      </c>
      <c r="T276" s="6" t="n"/>
      <c r="U276" s="7">
        <f>IF(AND(N276="Sold",Q276&lt;&gt;""),Q276-N(I276)-N(R276)-IF(T276&lt;&gt;"",T276,N(S276)),"")</f>
        <v/>
      </c>
      <c r="V276" s="8">
        <f>IF(AND(U276&lt;&gt;"",N(Q276)&gt;0),U276/Q276,"")</f>
        <v/>
      </c>
      <c r="W276" s="9">
        <f>IF(AND(ISNUMBER(P276),ISNUMBER(L276)),P276-L276,"")</f>
        <v/>
      </c>
      <c r="X276" s="4" t="n"/>
    </row>
    <row r="277">
      <c r="A277" s="4" t="n"/>
      <c r="B277" s="4" t="n"/>
      <c r="C277" s="4" t="n"/>
      <c r="D277" s="4" t="n"/>
      <c r="E277" s="4" t="n"/>
      <c r="F277" s="4" t="n"/>
      <c r="G277" s="4" t="n"/>
      <c r="H277" s="5" t="n"/>
      <c r="I277" s="6" t="n"/>
      <c r="J277" s="4" t="n"/>
      <c r="K277" s="4" t="n"/>
      <c r="L277" s="5" t="n"/>
      <c r="M277" s="6" t="n"/>
      <c r="N277" s="4" t="n"/>
      <c r="O277" s="4" t="n"/>
      <c r="P277" s="5" t="n"/>
      <c r="Q277" s="6" t="n"/>
      <c r="R277" s="6" t="n"/>
      <c r="S277" s="7">
        <f>IF(OR(O277="",Q277=""),"",IFERROR(IF(AND(INDEX(Fees!$D$5:$D$15,MATCH(O277,Fees!$A$5:$A$15,0))&gt;0,Q277&lt;INDEX(Fees!$D$5:$D$15,MATCH(O277,Fees!$A$5:$A$15,0))),Q277*INDEX(Fees!$E$5:$E$15,MATCH(O277,Fees!$A$5:$A$15,0))+INDEX(Fees!$F$5:$F$15,MATCH(O277,Fees!$A$5:$A$15,0)),Q277*INDEX(Fees!$B$5:$B$15,MATCH(O277,Fees!$A$5:$A$15,0))+INDEX(Fees!$C$5:$C$15,MATCH(O277,Fees!$A$5:$A$15,0))),""))</f>
        <v/>
      </c>
      <c r="T277" s="6" t="n"/>
      <c r="U277" s="7">
        <f>IF(AND(N277="Sold",Q277&lt;&gt;""),Q277-N(I277)-N(R277)-IF(T277&lt;&gt;"",T277,N(S277)),"")</f>
        <v/>
      </c>
      <c r="V277" s="8">
        <f>IF(AND(U277&lt;&gt;"",N(Q277)&gt;0),U277/Q277,"")</f>
        <v/>
      </c>
      <c r="W277" s="9">
        <f>IF(AND(ISNUMBER(P277),ISNUMBER(L277)),P277-L277,"")</f>
        <v/>
      </c>
      <c r="X277" s="4" t="n"/>
    </row>
    <row r="278">
      <c r="A278" s="4" t="n"/>
      <c r="B278" s="4" t="n"/>
      <c r="C278" s="4" t="n"/>
      <c r="D278" s="4" t="n"/>
      <c r="E278" s="4" t="n"/>
      <c r="F278" s="4" t="n"/>
      <c r="G278" s="4" t="n"/>
      <c r="H278" s="5" t="n"/>
      <c r="I278" s="6" t="n"/>
      <c r="J278" s="4" t="n"/>
      <c r="K278" s="4" t="n"/>
      <c r="L278" s="5" t="n"/>
      <c r="M278" s="6" t="n"/>
      <c r="N278" s="4" t="n"/>
      <c r="O278" s="4" t="n"/>
      <c r="P278" s="5" t="n"/>
      <c r="Q278" s="6" t="n"/>
      <c r="R278" s="6" t="n"/>
      <c r="S278" s="7">
        <f>IF(OR(O278="",Q278=""),"",IFERROR(IF(AND(INDEX(Fees!$D$5:$D$15,MATCH(O278,Fees!$A$5:$A$15,0))&gt;0,Q278&lt;INDEX(Fees!$D$5:$D$15,MATCH(O278,Fees!$A$5:$A$15,0))),Q278*INDEX(Fees!$E$5:$E$15,MATCH(O278,Fees!$A$5:$A$15,0))+INDEX(Fees!$F$5:$F$15,MATCH(O278,Fees!$A$5:$A$15,0)),Q278*INDEX(Fees!$B$5:$B$15,MATCH(O278,Fees!$A$5:$A$15,0))+INDEX(Fees!$C$5:$C$15,MATCH(O278,Fees!$A$5:$A$15,0))),""))</f>
        <v/>
      </c>
      <c r="T278" s="6" t="n"/>
      <c r="U278" s="7">
        <f>IF(AND(N278="Sold",Q278&lt;&gt;""),Q278-N(I278)-N(R278)-IF(T278&lt;&gt;"",T278,N(S278)),"")</f>
        <v/>
      </c>
      <c r="V278" s="8">
        <f>IF(AND(U278&lt;&gt;"",N(Q278)&gt;0),U278/Q278,"")</f>
        <v/>
      </c>
      <c r="W278" s="9">
        <f>IF(AND(ISNUMBER(P278),ISNUMBER(L278)),P278-L278,"")</f>
        <v/>
      </c>
      <c r="X278" s="4" t="n"/>
    </row>
    <row r="279">
      <c r="A279" s="4" t="n"/>
      <c r="B279" s="4" t="n"/>
      <c r="C279" s="4" t="n"/>
      <c r="D279" s="4" t="n"/>
      <c r="E279" s="4" t="n"/>
      <c r="F279" s="4" t="n"/>
      <c r="G279" s="4" t="n"/>
      <c r="H279" s="5" t="n"/>
      <c r="I279" s="6" t="n"/>
      <c r="J279" s="4" t="n"/>
      <c r="K279" s="4" t="n"/>
      <c r="L279" s="5" t="n"/>
      <c r="M279" s="6" t="n"/>
      <c r="N279" s="4" t="n"/>
      <c r="O279" s="4" t="n"/>
      <c r="P279" s="5" t="n"/>
      <c r="Q279" s="6" t="n"/>
      <c r="R279" s="6" t="n"/>
      <c r="S279" s="7">
        <f>IF(OR(O279="",Q279=""),"",IFERROR(IF(AND(INDEX(Fees!$D$5:$D$15,MATCH(O279,Fees!$A$5:$A$15,0))&gt;0,Q279&lt;INDEX(Fees!$D$5:$D$15,MATCH(O279,Fees!$A$5:$A$15,0))),Q279*INDEX(Fees!$E$5:$E$15,MATCH(O279,Fees!$A$5:$A$15,0))+INDEX(Fees!$F$5:$F$15,MATCH(O279,Fees!$A$5:$A$15,0)),Q279*INDEX(Fees!$B$5:$B$15,MATCH(O279,Fees!$A$5:$A$15,0))+INDEX(Fees!$C$5:$C$15,MATCH(O279,Fees!$A$5:$A$15,0))),""))</f>
        <v/>
      </c>
      <c r="T279" s="6" t="n"/>
      <c r="U279" s="7">
        <f>IF(AND(N279="Sold",Q279&lt;&gt;""),Q279-N(I279)-N(R279)-IF(T279&lt;&gt;"",T279,N(S279)),"")</f>
        <v/>
      </c>
      <c r="V279" s="8">
        <f>IF(AND(U279&lt;&gt;"",N(Q279)&gt;0),U279/Q279,"")</f>
        <v/>
      </c>
      <c r="W279" s="9">
        <f>IF(AND(ISNUMBER(P279),ISNUMBER(L279)),P279-L279,"")</f>
        <v/>
      </c>
      <c r="X279" s="4" t="n"/>
    </row>
    <row r="280">
      <c r="A280" s="4" t="n"/>
      <c r="B280" s="4" t="n"/>
      <c r="C280" s="4" t="n"/>
      <c r="D280" s="4" t="n"/>
      <c r="E280" s="4" t="n"/>
      <c r="F280" s="4" t="n"/>
      <c r="G280" s="4" t="n"/>
      <c r="H280" s="5" t="n"/>
      <c r="I280" s="6" t="n"/>
      <c r="J280" s="4" t="n"/>
      <c r="K280" s="4" t="n"/>
      <c r="L280" s="5" t="n"/>
      <c r="M280" s="6" t="n"/>
      <c r="N280" s="4" t="n"/>
      <c r="O280" s="4" t="n"/>
      <c r="P280" s="5" t="n"/>
      <c r="Q280" s="6" t="n"/>
      <c r="R280" s="6" t="n"/>
      <c r="S280" s="7">
        <f>IF(OR(O280="",Q280=""),"",IFERROR(IF(AND(INDEX(Fees!$D$5:$D$15,MATCH(O280,Fees!$A$5:$A$15,0))&gt;0,Q280&lt;INDEX(Fees!$D$5:$D$15,MATCH(O280,Fees!$A$5:$A$15,0))),Q280*INDEX(Fees!$E$5:$E$15,MATCH(O280,Fees!$A$5:$A$15,0))+INDEX(Fees!$F$5:$F$15,MATCH(O280,Fees!$A$5:$A$15,0)),Q280*INDEX(Fees!$B$5:$B$15,MATCH(O280,Fees!$A$5:$A$15,0))+INDEX(Fees!$C$5:$C$15,MATCH(O280,Fees!$A$5:$A$15,0))),""))</f>
        <v/>
      </c>
      <c r="T280" s="6" t="n"/>
      <c r="U280" s="7">
        <f>IF(AND(N280="Sold",Q280&lt;&gt;""),Q280-N(I280)-N(R280)-IF(T280&lt;&gt;"",T280,N(S280)),"")</f>
        <v/>
      </c>
      <c r="V280" s="8">
        <f>IF(AND(U280&lt;&gt;"",N(Q280)&gt;0),U280/Q280,"")</f>
        <v/>
      </c>
      <c r="W280" s="9">
        <f>IF(AND(ISNUMBER(P280),ISNUMBER(L280)),P280-L280,"")</f>
        <v/>
      </c>
      <c r="X280" s="4" t="n"/>
    </row>
    <row r="281">
      <c r="A281" s="4" t="n"/>
      <c r="B281" s="4" t="n"/>
      <c r="C281" s="4" t="n"/>
      <c r="D281" s="4" t="n"/>
      <c r="E281" s="4" t="n"/>
      <c r="F281" s="4" t="n"/>
      <c r="G281" s="4" t="n"/>
      <c r="H281" s="5" t="n"/>
      <c r="I281" s="6" t="n"/>
      <c r="J281" s="4" t="n"/>
      <c r="K281" s="4" t="n"/>
      <c r="L281" s="5" t="n"/>
      <c r="M281" s="6" t="n"/>
      <c r="N281" s="4" t="n"/>
      <c r="O281" s="4" t="n"/>
      <c r="P281" s="5" t="n"/>
      <c r="Q281" s="6" t="n"/>
      <c r="R281" s="6" t="n"/>
      <c r="S281" s="7">
        <f>IF(OR(O281="",Q281=""),"",IFERROR(IF(AND(INDEX(Fees!$D$5:$D$15,MATCH(O281,Fees!$A$5:$A$15,0))&gt;0,Q281&lt;INDEX(Fees!$D$5:$D$15,MATCH(O281,Fees!$A$5:$A$15,0))),Q281*INDEX(Fees!$E$5:$E$15,MATCH(O281,Fees!$A$5:$A$15,0))+INDEX(Fees!$F$5:$F$15,MATCH(O281,Fees!$A$5:$A$15,0)),Q281*INDEX(Fees!$B$5:$B$15,MATCH(O281,Fees!$A$5:$A$15,0))+INDEX(Fees!$C$5:$C$15,MATCH(O281,Fees!$A$5:$A$15,0))),""))</f>
        <v/>
      </c>
      <c r="T281" s="6" t="n"/>
      <c r="U281" s="7">
        <f>IF(AND(N281="Sold",Q281&lt;&gt;""),Q281-N(I281)-N(R281)-IF(T281&lt;&gt;"",T281,N(S281)),"")</f>
        <v/>
      </c>
      <c r="V281" s="8">
        <f>IF(AND(U281&lt;&gt;"",N(Q281)&gt;0),U281/Q281,"")</f>
        <v/>
      </c>
      <c r="W281" s="9">
        <f>IF(AND(ISNUMBER(P281),ISNUMBER(L281)),P281-L281,"")</f>
        <v/>
      </c>
      <c r="X281" s="4" t="n"/>
    </row>
    <row r="282">
      <c r="A282" s="4" t="n"/>
      <c r="B282" s="4" t="n"/>
      <c r="C282" s="4" t="n"/>
      <c r="D282" s="4" t="n"/>
      <c r="E282" s="4" t="n"/>
      <c r="F282" s="4" t="n"/>
      <c r="G282" s="4" t="n"/>
      <c r="H282" s="5" t="n"/>
      <c r="I282" s="6" t="n"/>
      <c r="J282" s="4" t="n"/>
      <c r="K282" s="4" t="n"/>
      <c r="L282" s="5" t="n"/>
      <c r="M282" s="6" t="n"/>
      <c r="N282" s="4" t="n"/>
      <c r="O282" s="4" t="n"/>
      <c r="P282" s="5" t="n"/>
      <c r="Q282" s="6" t="n"/>
      <c r="R282" s="6" t="n"/>
      <c r="S282" s="7">
        <f>IF(OR(O282="",Q282=""),"",IFERROR(IF(AND(INDEX(Fees!$D$5:$D$15,MATCH(O282,Fees!$A$5:$A$15,0))&gt;0,Q282&lt;INDEX(Fees!$D$5:$D$15,MATCH(O282,Fees!$A$5:$A$15,0))),Q282*INDEX(Fees!$E$5:$E$15,MATCH(O282,Fees!$A$5:$A$15,0))+INDEX(Fees!$F$5:$F$15,MATCH(O282,Fees!$A$5:$A$15,0)),Q282*INDEX(Fees!$B$5:$B$15,MATCH(O282,Fees!$A$5:$A$15,0))+INDEX(Fees!$C$5:$C$15,MATCH(O282,Fees!$A$5:$A$15,0))),""))</f>
        <v/>
      </c>
      <c r="T282" s="6" t="n"/>
      <c r="U282" s="7">
        <f>IF(AND(N282="Sold",Q282&lt;&gt;""),Q282-N(I282)-N(R282)-IF(T282&lt;&gt;"",T282,N(S282)),"")</f>
        <v/>
      </c>
      <c r="V282" s="8">
        <f>IF(AND(U282&lt;&gt;"",N(Q282)&gt;0),U282/Q282,"")</f>
        <v/>
      </c>
      <c r="W282" s="9">
        <f>IF(AND(ISNUMBER(P282),ISNUMBER(L282)),P282-L282,"")</f>
        <v/>
      </c>
      <c r="X282" s="4" t="n"/>
    </row>
    <row r="283">
      <c r="A283" s="4" t="n"/>
      <c r="B283" s="4" t="n"/>
      <c r="C283" s="4" t="n"/>
      <c r="D283" s="4" t="n"/>
      <c r="E283" s="4" t="n"/>
      <c r="F283" s="4" t="n"/>
      <c r="G283" s="4" t="n"/>
      <c r="H283" s="5" t="n"/>
      <c r="I283" s="6" t="n"/>
      <c r="J283" s="4" t="n"/>
      <c r="K283" s="4" t="n"/>
      <c r="L283" s="5" t="n"/>
      <c r="M283" s="6" t="n"/>
      <c r="N283" s="4" t="n"/>
      <c r="O283" s="4" t="n"/>
      <c r="P283" s="5" t="n"/>
      <c r="Q283" s="6" t="n"/>
      <c r="R283" s="6" t="n"/>
      <c r="S283" s="7">
        <f>IF(OR(O283="",Q283=""),"",IFERROR(IF(AND(INDEX(Fees!$D$5:$D$15,MATCH(O283,Fees!$A$5:$A$15,0))&gt;0,Q283&lt;INDEX(Fees!$D$5:$D$15,MATCH(O283,Fees!$A$5:$A$15,0))),Q283*INDEX(Fees!$E$5:$E$15,MATCH(O283,Fees!$A$5:$A$15,0))+INDEX(Fees!$F$5:$F$15,MATCH(O283,Fees!$A$5:$A$15,0)),Q283*INDEX(Fees!$B$5:$B$15,MATCH(O283,Fees!$A$5:$A$15,0))+INDEX(Fees!$C$5:$C$15,MATCH(O283,Fees!$A$5:$A$15,0))),""))</f>
        <v/>
      </c>
      <c r="T283" s="6" t="n"/>
      <c r="U283" s="7">
        <f>IF(AND(N283="Sold",Q283&lt;&gt;""),Q283-N(I283)-N(R283)-IF(T283&lt;&gt;"",T283,N(S283)),"")</f>
        <v/>
      </c>
      <c r="V283" s="8">
        <f>IF(AND(U283&lt;&gt;"",N(Q283)&gt;0),U283/Q283,"")</f>
        <v/>
      </c>
      <c r="W283" s="9">
        <f>IF(AND(ISNUMBER(P283),ISNUMBER(L283)),P283-L283,"")</f>
        <v/>
      </c>
      <c r="X283" s="4" t="n"/>
    </row>
    <row r="284">
      <c r="A284" s="4" t="n"/>
      <c r="B284" s="4" t="n"/>
      <c r="C284" s="4" t="n"/>
      <c r="D284" s="4" t="n"/>
      <c r="E284" s="4" t="n"/>
      <c r="F284" s="4" t="n"/>
      <c r="G284" s="4" t="n"/>
      <c r="H284" s="5" t="n"/>
      <c r="I284" s="6" t="n"/>
      <c r="J284" s="4" t="n"/>
      <c r="K284" s="4" t="n"/>
      <c r="L284" s="5" t="n"/>
      <c r="M284" s="6" t="n"/>
      <c r="N284" s="4" t="n"/>
      <c r="O284" s="4" t="n"/>
      <c r="P284" s="5" t="n"/>
      <c r="Q284" s="6" t="n"/>
      <c r="R284" s="6" t="n"/>
      <c r="S284" s="7">
        <f>IF(OR(O284="",Q284=""),"",IFERROR(IF(AND(INDEX(Fees!$D$5:$D$15,MATCH(O284,Fees!$A$5:$A$15,0))&gt;0,Q284&lt;INDEX(Fees!$D$5:$D$15,MATCH(O284,Fees!$A$5:$A$15,0))),Q284*INDEX(Fees!$E$5:$E$15,MATCH(O284,Fees!$A$5:$A$15,0))+INDEX(Fees!$F$5:$F$15,MATCH(O284,Fees!$A$5:$A$15,0)),Q284*INDEX(Fees!$B$5:$B$15,MATCH(O284,Fees!$A$5:$A$15,0))+INDEX(Fees!$C$5:$C$15,MATCH(O284,Fees!$A$5:$A$15,0))),""))</f>
        <v/>
      </c>
      <c r="T284" s="6" t="n"/>
      <c r="U284" s="7">
        <f>IF(AND(N284="Sold",Q284&lt;&gt;""),Q284-N(I284)-N(R284)-IF(T284&lt;&gt;"",T284,N(S284)),"")</f>
        <v/>
      </c>
      <c r="V284" s="8">
        <f>IF(AND(U284&lt;&gt;"",N(Q284)&gt;0),U284/Q284,"")</f>
        <v/>
      </c>
      <c r="W284" s="9">
        <f>IF(AND(ISNUMBER(P284),ISNUMBER(L284)),P284-L284,"")</f>
        <v/>
      </c>
      <c r="X284" s="4" t="n"/>
    </row>
    <row r="285">
      <c r="A285" s="4" t="n"/>
      <c r="B285" s="4" t="n"/>
      <c r="C285" s="4" t="n"/>
      <c r="D285" s="4" t="n"/>
      <c r="E285" s="4" t="n"/>
      <c r="F285" s="4" t="n"/>
      <c r="G285" s="4" t="n"/>
      <c r="H285" s="5" t="n"/>
      <c r="I285" s="6" t="n"/>
      <c r="J285" s="4" t="n"/>
      <c r="K285" s="4" t="n"/>
      <c r="L285" s="5" t="n"/>
      <c r="M285" s="6" t="n"/>
      <c r="N285" s="4" t="n"/>
      <c r="O285" s="4" t="n"/>
      <c r="P285" s="5" t="n"/>
      <c r="Q285" s="6" t="n"/>
      <c r="R285" s="6" t="n"/>
      <c r="S285" s="7">
        <f>IF(OR(O285="",Q285=""),"",IFERROR(IF(AND(INDEX(Fees!$D$5:$D$15,MATCH(O285,Fees!$A$5:$A$15,0))&gt;0,Q285&lt;INDEX(Fees!$D$5:$D$15,MATCH(O285,Fees!$A$5:$A$15,0))),Q285*INDEX(Fees!$E$5:$E$15,MATCH(O285,Fees!$A$5:$A$15,0))+INDEX(Fees!$F$5:$F$15,MATCH(O285,Fees!$A$5:$A$15,0)),Q285*INDEX(Fees!$B$5:$B$15,MATCH(O285,Fees!$A$5:$A$15,0))+INDEX(Fees!$C$5:$C$15,MATCH(O285,Fees!$A$5:$A$15,0))),""))</f>
        <v/>
      </c>
      <c r="T285" s="6" t="n"/>
      <c r="U285" s="7">
        <f>IF(AND(N285="Sold",Q285&lt;&gt;""),Q285-N(I285)-N(R285)-IF(T285&lt;&gt;"",T285,N(S285)),"")</f>
        <v/>
      </c>
      <c r="V285" s="8">
        <f>IF(AND(U285&lt;&gt;"",N(Q285)&gt;0),U285/Q285,"")</f>
        <v/>
      </c>
      <c r="W285" s="9">
        <f>IF(AND(ISNUMBER(P285),ISNUMBER(L285)),P285-L285,"")</f>
        <v/>
      </c>
      <c r="X285" s="4" t="n"/>
    </row>
    <row r="286">
      <c r="A286" s="4" t="n"/>
      <c r="B286" s="4" t="n"/>
      <c r="C286" s="4" t="n"/>
      <c r="D286" s="4" t="n"/>
      <c r="E286" s="4" t="n"/>
      <c r="F286" s="4" t="n"/>
      <c r="G286" s="4" t="n"/>
      <c r="H286" s="5" t="n"/>
      <c r="I286" s="6" t="n"/>
      <c r="J286" s="4" t="n"/>
      <c r="K286" s="4" t="n"/>
      <c r="L286" s="5" t="n"/>
      <c r="M286" s="6" t="n"/>
      <c r="N286" s="4" t="n"/>
      <c r="O286" s="4" t="n"/>
      <c r="P286" s="5" t="n"/>
      <c r="Q286" s="6" t="n"/>
      <c r="R286" s="6" t="n"/>
      <c r="S286" s="7">
        <f>IF(OR(O286="",Q286=""),"",IFERROR(IF(AND(INDEX(Fees!$D$5:$D$15,MATCH(O286,Fees!$A$5:$A$15,0))&gt;0,Q286&lt;INDEX(Fees!$D$5:$D$15,MATCH(O286,Fees!$A$5:$A$15,0))),Q286*INDEX(Fees!$E$5:$E$15,MATCH(O286,Fees!$A$5:$A$15,0))+INDEX(Fees!$F$5:$F$15,MATCH(O286,Fees!$A$5:$A$15,0)),Q286*INDEX(Fees!$B$5:$B$15,MATCH(O286,Fees!$A$5:$A$15,0))+INDEX(Fees!$C$5:$C$15,MATCH(O286,Fees!$A$5:$A$15,0))),""))</f>
        <v/>
      </c>
      <c r="T286" s="6" t="n"/>
      <c r="U286" s="7">
        <f>IF(AND(N286="Sold",Q286&lt;&gt;""),Q286-N(I286)-N(R286)-IF(T286&lt;&gt;"",T286,N(S286)),"")</f>
        <v/>
      </c>
      <c r="V286" s="8">
        <f>IF(AND(U286&lt;&gt;"",N(Q286)&gt;0),U286/Q286,"")</f>
        <v/>
      </c>
      <c r="W286" s="9">
        <f>IF(AND(ISNUMBER(P286),ISNUMBER(L286)),P286-L286,"")</f>
        <v/>
      </c>
      <c r="X286" s="4" t="n"/>
    </row>
    <row r="287">
      <c r="A287" s="4" t="n"/>
      <c r="B287" s="4" t="n"/>
      <c r="C287" s="4" t="n"/>
      <c r="D287" s="4" t="n"/>
      <c r="E287" s="4" t="n"/>
      <c r="F287" s="4" t="n"/>
      <c r="G287" s="4" t="n"/>
      <c r="H287" s="5" t="n"/>
      <c r="I287" s="6" t="n"/>
      <c r="J287" s="4" t="n"/>
      <c r="K287" s="4" t="n"/>
      <c r="L287" s="5" t="n"/>
      <c r="M287" s="6" t="n"/>
      <c r="N287" s="4" t="n"/>
      <c r="O287" s="4" t="n"/>
      <c r="P287" s="5" t="n"/>
      <c r="Q287" s="6" t="n"/>
      <c r="R287" s="6" t="n"/>
      <c r="S287" s="7">
        <f>IF(OR(O287="",Q287=""),"",IFERROR(IF(AND(INDEX(Fees!$D$5:$D$15,MATCH(O287,Fees!$A$5:$A$15,0))&gt;0,Q287&lt;INDEX(Fees!$D$5:$D$15,MATCH(O287,Fees!$A$5:$A$15,0))),Q287*INDEX(Fees!$E$5:$E$15,MATCH(O287,Fees!$A$5:$A$15,0))+INDEX(Fees!$F$5:$F$15,MATCH(O287,Fees!$A$5:$A$15,0)),Q287*INDEX(Fees!$B$5:$B$15,MATCH(O287,Fees!$A$5:$A$15,0))+INDEX(Fees!$C$5:$C$15,MATCH(O287,Fees!$A$5:$A$15,0))),""))</f>
        <v/>
      </c>
      <c r="T287" s="6" t="n"/>
      <c r="U287" s="7">
        <f>IF(AND(N287="Sold",Q287&lt;&gt;""),Q287-N(I287)-N(R287)-IF(T287&lt;&gt;"",T287,N(S287)),"")</f>
        <v/>
      </c>
      <c r="V287" s="8">
        <f>IF(AND(U287&lt;&gt;"",N(Q287)&gt;0),U287/Q287,"")</f>
        <v/>
      </c>
      <c r="W287" s="9">
        <f>IF(AND(ISNUMBER(P287),ISNUMBER(L287)),P287-L287,"")</f>
        <v/>
      </c>
      <c r="X287" s="4" t="n"/>
    </row>
    <row r="288">
      <c r="A288" s="4" t="n"/>
      <c r="B288" s="4" t="n"/>
      <c r="C288" s="4" t="n"/>
      <c r="D288" s="4" t="n"/>
      <c r="E288" s="4" t="n"/>
      <c r="F288" s="4" t="n"/>
      <c r="G288" s="4" t="n"/>
      <c r="H288" s="5" t="n"/>
      <c r="I288" s="6" t="n"/>
      <c r="J288" s="4" t="n"/>
      <c r="K288" s="4" t="n"/>
      <c r="L288" s="5" t="n"/>
      <c r="M288" s="6" t="n"/>
      <c r="N288" s="4" t="n"/>
      <c r="O288" s="4" t="n"/>
      <c r="P288" s="5" t="n"/>
      <c r="Q288" s="6" t="n"/>
      <c r="R288" s="6" t="n"/>
      <c r="S288" s="7">
        <f>IF(OR(O288="",Q288=""),"",IFERROR(IF(AND(INDEX(Fees!$D$5:$D$15,MATCH(O288,Fees!$A$5:$A$15,0))&gt;0,Q288&lt;INDEX(Fees!$D$5:$D$15,MATCH(O288,Fees!$A$5:$A$15,0))),Q288*INDEX(Fees!$E$5:$E$15,MATCH(O288,Fees!$A$5:$A$15,0))+INDEX(Fees!$F$5:$F$15,MATCH(O288,Fees!$A$5:$A$15,0)),Q288*INDEX(Fees!$B$5:$B$15,MATCH(O288,Fees!$A$5:$A$15,0))+INDEX(Fees!$C$5:$C$15,MATCH(O288,Fees!$A$5:$A$15,0))),""))</f>
        <v/>
      </c>
      <c r="T288" s="6" t="n"/>
      <c r="U288" s="7">
        <f>IF(AND(N288="Sold",Q288&lt;&gt;""),Q288-N(I288)-N(R288)-IF(T288&lt;&gt;"",T288,N(S288)),"")</f>
        <v/>
      </c>
      <c r="V288" s="8">
        <f>IF(AND(U288&lt;&gt;"",N(Q288)&gt;0),U288/Q288,"")</f>
        <v/>
      </c>
      <c r="W288" s="9">
        <f>IF(AND(ISNUMBER(P288),ISNUMBER(L288)),P288-L288,"")</f>
        <v/>
      </c>
      <c r="X288" s="4" t="n"/>
    </row>
    <row r="289">
      <c r="A289" s="4" t="n"/>
      <c r="B289" s="4" t="n"/>
      <c r="C289" s="4" t="n"/>
      <c r="D289" s="4" t="n"/>
      <c r="E289" s="4" t="n"/>
      <c r="F289" s="4" t="n"/>
      <c r="G289" s="4" t="n"/>
      <c r="H289" s="5" t="n"/>
      <c r="I289" s="6" t="n"/>
      <c r="J289" s="4" t="n"/>
      <c r="K289" s="4" t="n"/>
      <c r="L289" s="5" t="n"/>
      <c r="M289" s="6" t="n"/>
      <c r="N289" s="4" t="n"/>
      <c r="O289" s="4" t="n"/>
      <c r="P289" s="5" t="n"/>
      <c r="Q289" s="6" t="n"/>
      <c r="R289" s="6" t="n"/>
      <c r="S289" s="7">
        <f>IF(OR(O289="",Q289=""),"",IFERROR(IF(AND(INDEX(Fees!$D$5:$D$15,MATCH(O289,Fees!$A$5:$A$15,0))&gt;0,Q289&lt;INDEX(Fees!$D$5:$D$15,MATCH(O289,Fees!$A$5:$A$15,0))),Q289*INDEX(Fees!$E$5:$E$15,MATCH(O289,Fees!$A$5:$A$15,0))+INDEX(Fees!$F$5:$F$15,MATCH(O289,Fees!$A$5:$A$15,0)),Q289*INDEX(Fees!$B$5:$B$15,MATCH(O289,Fees!$A$5:$A$15,0))+INDEX(Fees!$C$5:$C$15,MATCH(O289,Fees!$A$5:$A$15,0))),""))</f>
        <v/>
      </c>
      <c r="T289" s="6" t="n"/>
      <c r="U289" s="7">
        <f>IF(AND(N289="Sold",Q289&lt;&gt;""),Q289-N(I289)-N(R289)-IF(T289&lt;&gt;"",T289,N(S289)),"")</f>
        <v/>
      </c>
      <c r="V289" s="8">
        <f>IF(AND(U289&lt;&gt;"",N(Q289)&gt;0),U289/Q289,"")</f>
        <v/>
      </c>
      <c r="W289" s="9">
        <f>IF(AND(ISNUMBER(P289),ISNUMBER(L289)),P289-L289,"")</f>
        <v/>
      </c>
      <c r="X289" s="4" t="n"/>
    </row>
    <row r="290">
      <c r="A290" s="4" t="n"/>
      <c r="B290" s="4" t="n"/>
      <c r="C290" s="4" t="n"/>
      <c r="D290" s="4" t="n"/>
      <c r="E290" s="4" t="n"/>
      <c r="F290" s="4" t="n"/>
      <c r="G290" s="4" t="n"/>
      <c r="H290" s="5" t="n"/>
      <c r="I290" s="6" t="n"/>
      <c r="J290" s="4" t="n"/>
      <c r="K290" s="4" t="n"/>
      <c r="L290" s="5" t="n"/>
      <c r="M290" s="6" t="n"/>
      <c r="N290" s="4" t="n"/>
      <c r="O290" s="4" t="n"/>
      <c r="P290" s="5" t="n"/>
      <c r="Q290" s="6" t="n"/>
      <c r="R290" s="6" t="n"/>
      <c r="S290" s="7">
        <f>IF(OR(O290="",Q290=""),"",IFERROR(IF(AND(INDEX(Fees!$D$5:$D$15,MATCH(O290,Fees!$A$5:$A$15,0))&gt;0,Q290&lt;INDEX(Fees!$D$5:$D$15,MATCH(O290,Fees!$A$5:$A$15,0))),Q290*INDEX(Fees!$E$5:$E$15,MATCH(O290,Fees!$A$5:$A$15,0))+INDEX(Fees!$F$5:$F$15,MATCH(O290,Fees!$A$5:$A$15,0)),Q290*INDEX(Fees!$B$5:$B$15,MATCH(O290,Fees!$A$5:$A$15,0))+INDEX(Fees!$C$5:$C$15,MATCH(O290,Fees!$A$5:$A$15,0))),""))</f>
        <v/>
      </c>
      <c r="T290" s="6" t="n"/>
      <c r="U290" s="7">
        <f>IF(AND(N290="Sold",Q290&lt;&gt;""),Q290-N(I290)-N(R290)-IF(T290&lt;&gt;"",T290,N(S290)),"")</f>
        <v/>
      </c>
      <c r="V290" s="8">
        <f>IF(AND(U290&lt;&gt;"",N(Q290)&gt;0),U290/Q290,"")</f>
        <v/>
      </c>
      <c r="W290" s="9">
        <f>IF(AND(ISNUMBER(P290),ISNUMBER(L290)),P290-L290,"")</f>
        <v/>
      </c>
      <c r="X290" s="4" t="n"/>
    </row>
    <row r="291">
      <c r="A291" s="4" t="n"/>
      <c r="B291" s="4" t="n"/>
      <c r="C291" s="4" t="n"/>
      <c r="D291" s="4" t="n"/>
      <c r="E291" s="4" t="n"/>
      <c r="F291" s="4" t="n"/>
      <c r="G291" s="4" t="n"/>
      <c r="H291" s="5" t="n"/>
      <c r="I291" s="6" t="n"/>
      <c r="J291" s="4" t="n"/>
      <c r="K291" s="4" t="n"/>
      <c r="L291" s="5" t="n"/>
      <c r="M291" s="6" t="n"/>
      <c r="N291" s="4" t="n"/>
      <c r="O291" s="4" t="n"/>
      <c r="P291" s="5" t="n"/>
      <c r="Q291" s="6" t="n"/>
      <c r="R291" s="6" t="n"/>
      <c r="S291" s="7">
        <f>IF(OR(O291="",Q291=""),"",IFERROR(IF(AND(INDEX(Fees!$D$5:$D$15,MATCH(O291,Fees!$A$5:$A$15,0))&gt;0,Q291&lt;INDEX(Fees!$D$5:$D$15,MATCH(O291,Fees!$A$5:$A$15,0))),Q291*INDEX(Fees!$E$5:$E$15,MATCH(O291,Fees!$A$5:$A$15,0))+INDEX(Fees!$F$5:$F$15,MATCH(O291,Fees!$A$5:$A$15,0)),Q291*INDEX(Fees!$B$5:$B$15,MATCH(O291,Fees!$A$5:$A$15,0))+INDEX(Fees!$C$5:$C$15,MATCH(O291,Fees!$A$5:$A$15,0))),""))</f>
        <v/>
      </c>
      <c r="T291" s="6" t="n"/>
      <c r="U291" s="7">
        <f>IF(AND(N291="Sold",Q291&lt;&gt;""),Q291-N(I291)-N(R291)-IF(T291&lt;&gt;"",T291,N(S291)),"")</f>
        <v/>
      </c>
      <c r="V291" s="8">
        <f>IF(AND(U291&lt;&gt;"",N(Q291)&gt;0),U291/Q291,"")</f>
        <v/>
      </c>
      <c r="W291" s="9">
        <f>IF(AND(ISNUMBER(P291),ISNUMBER(L291)),P291-L291,"")</f>
        <v/>
      </c>
      <c r="X291" s="4" t="n"/>
    </row>
    <row r="292">
      <c r="A292" s="4" t="n"/>
      <c r="B292" s="4" t="n"/>
      <c r="C292" s="4" t="n"/>
      <c r="D292" s="4" t="n"/>
      <c r="E292" s="4" t="n"/>
      <c r="F292" s="4" t="n"/>
      <c r="G292" s="4" t="n"/>
      <c r="H292" s="5" t="n"/>
      <c r="I292" s="6" t="n"/>
      <c r="J292" s="4" t="n"/>
      <c r="K292" s="4" t="n"/>
      <c r="L292" s="5" t="n"/>
      <c r="M292" s="6" t="n"/>
      <c r="N292" s="4" t="n"/>
      <c r="O292" s="4" t="n"/>
      <c r="P292" s="5" t="n"/>
      <c r="Q292" s="6" t="n"/>
      <c r="R292" s="6" t="n"/>
      <c r="S292" s="7">
        <f>IF(OR(O292="",Q292=""),"",IFERROR(IF(AND(INDEX(Fees!$D$5:$D$15,MATCH(O292,Fees!$A$5:$A$15,0))&gt;0,Q292&lt;INDEX(Fees!$D$5:$D$15,MATCH(O292,Fees!$A$5:$A$15,0))),Q292*INDEX(Fees!$E$5:$E$15,MATCH(O292,Fees!$A$5:$A$15,0))+INDEX(Fees!$F$5:$F$15,MATCH(O292,Fees!$A$5:$A$15,0)),Q292*INDEX(Fees!$B$5:$B$15,MATCH(O292,Fees!$A$5:$A$15,0))+INDEX(Fees!$C$5:$C$15,MATCH(O292,Fees!$A$5:$A$15,0))),""))</f>
        <v/>
      </c>
      <c r="T292" s="6" t="n"/>
      <c r="U292" s="7">
        <f>IF(AND(N292="Sold",Q292&lt;&gt;""),Q292-N(I292)-N(R292)-IF(T292&lt;&gt;"",T292,N(S292)),"")</f>
        <v/>
      </c>
      <c r="V292" s="8">
        <f>IF(AND(U292&lt;&gt;"",N(Q292)&gt;0),U292/Q292,"")</f>
        <v/>
      </c>
      <c r="W292" s="9">
        <f>IF(AND(ISNUMBER(P292),ISNUMBER(L292)),P292-L292,"")</f>
        <v/>
      </c>
      <c r="X292" s="4" t="n"/>
    </row>
    <row r="293">
      <c r="A293" s="4" t="n"/>
      <c r="B293" s="4" t="n"/>
      <c r="C293" s="4" t="n"/>
      <c r="D293" s="4" t="n"/>
      <c r="E293" s="4" t="n"/>
      <c r="F293" s="4" t="n"/>
      <c r="G293" s="4" t="n"/>
      <c r="H293" s="5" t="n"/>
      <c r="I293" s="6" t="n"/>
      <c r="J293" s="4" t="n"/>
      <c r="K293" s="4" t="n"/>
      <c r="L293" s="5" t="n"/>
      <c r="M293" s="6" t="n"/>
      <c r="N293" s="4" t="n"/>
      <c r="O293" s="4" t="n"/>
      <c r="P293" s="5" t="n"/>
      <c r="Q293" s="6" t="n"/>
      <c r="R293" s="6" t="n"/>
      <c r="S293" s="7">
        <f>IF(OR(O293="",Q293=""),"",IFERROR(IF(AND(INDEX(Fees!$D$5:$D$15,MATCH(O293,Fees!$A$5:$A$15,0))&gt;0,Q293&lt;INDEX(Fees!$D$5:$D$15,MATCH(O293,Fees!$A$5:$A$15,0))),Q293*INDEX(Fees!$E$5:$E$15,MATCH(O293,Fees!$A$5:$A$15,0))+INDEX(Fees!$F$5:$F$15,MATCH(O293,Fees!$A$5:$A$15,0)),Q293*INDEX(Fees!$B$5:$B$15,MATCH(O293,Fees!$A$5:$A$15,0))+INDEX(Fees!$C$5:$C$15,MATCH(O293,Fees!$A$5:$A$15,0))),""))</f>
        <v/>
      </c>
      <c r="T293" s="6" t="n"/>
      <c r="U293" s="7">
        <f>IF(AND(N293="Sold",Q293&lt;&gt;""),Q293-N(I293)-N(R293)-IF(T293&lt;&gt;"",T293,N(S293)),"")</f>
        <v/>
      </c>
      <c r="V293" s="8">
        <f>IF(AND(U293&lt;&gt;"",N(Q293)&gt;0),U293/Q293,"")</f>
        <v/>
      </c>
      <c r="W293" s="9">
        <f>IF(AND(ISNUMBER(P293),ISNUMBER(L293)),P293-L293,"")</f>
        <v/>
      </c>
      <c r="X293" s="4" t="n"/>
    </row>
    <row r="294">
      <c r="A294" s="4" t="n"/>
      <c r="B294" s="4" t="n"/>
      <c r="C294" s="4" t="n"/>
      <c r="D294" s="4" t="n"/>
      <c r="E294" s="4" t="n"/>
      <c r="F294" s="4" t="n"/>
      <c r="G294" s="4" t="n"/>
      <c r="H294" s="5" t="n"/>
      <c r="I294" s="6" t="n"/>
      <c r="J294" s="4" t="n"/>
      <c r="K294" s="4" t="n"/>
      <c r="L294" s="5" t="n"/>
      <c r="M294" s="6" t="n"/>
      <c r="N294" s="4" t="n"/>
      <c r="O294" s="4" t="n"/>
      <c r="P294" s="5" t="n"/>
      <c r="Q294" s="6" t="n"/>
      <c r="R294" s="6" t="n"/>
      <c r="S294" s="7">
        <f>IF(OR(O294="",Q294=""),"",IFERROR(IF(AND(INDEX(Fees!$D$5:$D$15,MATCH(O294,Fees!$A$5:$A$15,0))&gt;0,Q294&lt;INDEX(Fees!$D$5:$D$15,MATCH(O294,Fees!$A$5:$A$15,0))),Q294*INDEX(Fees!$E$5:$E$15,MATCH(O294,Fees!$A$5:$A$15,0))+INDEX(Fees!$F$5:$F$15,MATCH(O294,Fees!$A$5:$A$15,0)),Q294*INDEX(Fees!$B$5:$B$15,MATCH(O294,Fees!$A$5:$A$15,0))+INDEX(Fees!$C$5:$C$15,MATCH(O294,Fees!$A$5:$A$15,0))),""))</f>
        <v/>
      </c>
      <c r="T294" s="6" t="n"/>
      <c r="U294" s="7">
        <f>IF(AND(N294="Sold",Q294&lt;&gt;""),Q294-N(I294)-N(R294)-IF(T294&lt;&gt;"",T294,N(S294)),"")</f>
        <v/>
      </c>
      <c r="V294" s="8">
        <f>IF(AND(U294&lt;&gt;"",N(Q294)&gt;0),U294/Q294,"")</f>
        <v/>
      </c>
      <c r="W294" s="9">
        <f>IF(AND(ISNUMBER(P294),ISNUMBER(L294)),P294-L294,"")</f>
        <v/>
      </c>
      <c r="X294" s="4" t="n"/>
    </row>
    <row r="295">
      <c r="A295" s="4" t="n"/>
      <c r="B295" s="4" t="n"/>
      <c r="C295" s="4" t="n"/>
      <c r="D295" s="4" t="n"/>
      <c r="E295" s="4" t="n"/>
      <c r="F295" s="4" t="n"/>
      <c r="G295" s="4" t="n"/>
      <c r="H295" s="5" t="n"/>
      <c r="I295" s="6" t="n"/>
      <c r="J295" s="4" t="n"/>
      <c r="K295" s="4" t="n"/>
      <c r="L295" s="5" t="n"/>
      <c r="M295" s="6" t="n"/>
      <c r="N295" s="4" t="n"/>
      <c r="O295" s="4" t="n"/>
      <c r="P295" s="5" t="n"/>
      <c r="Q295" s="6" t="n"/>
      <c r="R295" s="6" t="n"/>
      <c r="S295" s="7">
        <f>IF(OR(O295="",Q295=""),"",IFERROR(IF(AND(INDEX(Fees!$D$5:$D$15,MATCH(O295,Fees!$A$5:$A$15,0))&gt;0,Q295&lt;INDEX(Fees!$D$5:$D$15,MATCH(O295,Fees!$A$5:$A$15,0))),Q295*INDEX(Fees!$E$5:$E$15,MATCH(O295,Fees!$A$5:$A$15,0))+INDEX(Fees!$F$5:$F$15,MATCH(O295,Fees!$A$5:$A$15,0)),Q295*INDEX(Fees!$B$5:$B$15,MATCH(O295,Fees!$A$5:$A$15,0))+INDEX(Fees!$C$5:$C$15,MATCH(O295,Fees!$A$5:$A$15,0))),""))</f>
        <v/>
      </c>
      <c r="T295" s="6" t="n"/>
      <c r="U295" s="7">
        <f>IF(AND(N295="Sold",Q295&lt;&gt;""),Q295-N(I295)-N(R295)-IF(T295&lt;&gt;"",T295,N(S295)),"")</f>
        <v/>
      </c>
      <c r="V295" s="8">
        <f>IF(AND(U295&lt;&gt;"",N(Q295)&gt;0),U295/Q295,"")</f>
        <v/>
      </c>
      <c r="W295" s="9">
        <f>IF(AND(ISNUMBER(P295),ISNUMBER(L295)),P295-L295,"")</f>
        <v/>
      </c>
      <c r="X295" s="4" t="n"/>
    </row>
    <row r="296">
      <c r="A296" s="4" t="n"/>
      <c r="B296" s="4" t="n"/>
      <c r="C296" s="4" t="n"/>
      <c r="D296" s="4" t="n"/>
      <c r="E296" s="4" t="n"/>
      <c r="F296" s="4" t="n"/>
      <c r="G296" s="4" t="n"/>
      <c r="H296" s="5" t="n"/>
      <c r="I296" s="6" t="n"/>
      <c r="J296" s="4" t="n"/>
      <c r="K296" s="4" t="n"/>
      <c r="L296" s="5" t="n"/>
      <c r="M296" s="6" t="n"/>
      <c r="N296" s="4" t="n"/>
      <c r="O296" s="4" t="n"/>
      <c r="P296" s="5" t="n"/>
      <c r="Q296" s="6" t="n"/>
      <c r="R296" s="6" t="n"/>
      <c r="S296" s="7">
        <f>IF(OR(O296="",Q296=""),"",IFERROR(IF(AND(INDEX(Fees!$D$5:$D$15,MATCH(O296,Fees!$A$5:$A$15,0))&gt;0,Q296&lt;INDEX(Fees!$D$5:$D$15,MATCH(O296,Fees!$A$5:$A$15,0))),Q296*INDEX(Fees!$E$5:$E$15,MATCH(O296,Fees!$A$5:$A$15,0))+INDEX(Fees!$F$5:$F$15,MATCH(O296,Fees!$A$5:$A$15,0)),Q296*INDEX(Fees!$B$5:$B$15,MATCH(O296,Fees!$A$5:$A$15,0))+INDEX(Fees!$C$5:$C$15,MATCH(O296,Fees!$A$5:$A$15,0))),""))</f>
        <v/>
      </c>
      <c r="T296" s="6" t="n"/>
      <c r="U296" s="7">
        <f>IF(AND(N296="Sold",Q296&lt;&gt;""),Q296-N(I296)-N(R296)-IF(T296&lt;&gt;"",T296,N(S296)),"")</f>
        <v/>
      </c>
      <c r="V296" s="8">
        <f>IF(AND(U296&lt;&gt;"",N(Q296)&gt;0),U296/Q296,"")</f>
        <v/>
      </c>
      <c r="W296" s="9">
        <f>IF(AND(ISNUMBER(P296),ISNUMBER(L296)),P296-L296,"")</f>
        <v/>
      </c>
      <c r="X296" s="4" t="n"/>
    </row>
    <row r="297">
      <c r="A297" s="4" t="n"/>
      <c r="B297" s="4" t="n"/>
      <c r="C297" s="4" t="n"/>
      <c r="D297" s="4" t="n"/>
      <c r="E297" s="4" t="n"/>
      <c r="F297" s="4" t="n"/>
      <c r="G297" s="4" t="n"/>
      <c r="H297" s="5" t="n"/>
      <c r="I297" s="6" t="n"/>
      <c r="J297" s="4" t="n"/>
      <c r="K297" s="4" t="n"/>
      <c r="L297" s="5" t="n"/>
      <c r="M297" s="6" t="n"/>
      <c r="N297" s="4" t="n"/>
      <c r="O297" s="4" t="n"/>
      <c r="P297" s="5" t="n"/>
      <c r="Q297" s="6" t="n"/>
      <c r="R297" s="6" t="n"/>
      <c r="S297" s="7">
        <f>IF(OR(O297="",Q297=""),"",IFERROR(IF(AND(INDEX(Fees!$D$5:$D$15,MATCH(O297,Fees!$A$5:$A$15,0))&gt;0,Q297&lt;INDEX(Fees!$D$5:$D$15,MATCH(O297,Fees!$A$5:$A$15,0))),Q297*INDEX(Fees!$E$5:$E$15,MATCH(O297,Fees!$A$5:$A$15,0))+INDEX(Fees!$F$5:$F$15,MATCH(O297,Fees!$A$5:$A$15,0)),Q297*INDEX(Fees!$B$5:$B$15,MATCH(O297,Fees!$A$5:$A$15,0))+INDEX(Fees!$C$5:$C$15,MATCH(O297,Fees!$A$5:$A$15,0))),""))</f>
        <v/>
      </c>
      <c r="T297" s="6" t="n"/>
      <c r="U297" s="7">
        <f>IF(AND(N297="Sold",Q297&lt;&gt;""),Q297-N(I297)-N(R297)-IF(T297&lt;&gt;"",T297,N(S297)),"")</f>
        <v/>
      </c>
      <c r="V297" s="8">
        <f>IF(AND(U297&lt;&gt;"",N(Q297)&gt;0),U297/Q297,"")</f>
        <v/>
      </c>
      <c r="W297" s="9">
        <f>IF(AND(ISNUMBER(P297),ISNUMBER(L297)),P297-L297,"")</f>
        <v/>
      </c>
      <c r="X297" s="4" t="n"/>
    </row>
    <row r="298">
      <c r="A298" s="4" t="n"/>
      <c r="B298" s="4" t="n"/>
      <c r="C298" s="4" t="n"/>
      <c r="D298" s="4" t="n"/>
      <c r="E298" s="4" t="n"/>
      <c r="F298" s="4" t="n"/>
      <c r="G298" s="4" t="n"/>
      <c r="H298" s="5" t="n"/>
      <c r="I298" s="6" t="n"/>
      <c r="J298" s="4" t="n"/>
      <c r="K298" s="4" t="n"/>
      <c r="L298" s="5" t="n"/>
      <c r="M298" s="6" t="n"/>
      <c r="N298" s="4" t="n"/>
      <c r="O298" s="4" t="n"/>
      <c r="P298" s="5" t="n"/>
      <c r="Q298" s="6" t="n"/>
      <c r="R298" s="6" t="n"/>
      <c r="S298" s="7">
        <f>IF(OR(O298="",Q298=""),"",IFERROR(IF(AND(INDEX(Fees!$D$5:$D$15,MATCH(O298,Fees!$A$5:$A$15,0))&gt;0,Q298&lt;INDEX(Fees!$D$5:$D$15,MATCH(O298,Fees!$A$5:$A$15,0))),Q298*INDEX(Fees!$E$5:$E$15,MATCH(O298,Fees!$A$5:$A$15,0))+INDEX(Fees!$F$5:$F$15,MATCH(O298,Fees!$A$5:$A$15,0)),Q298*INDEX(Fees!$B$5:$B$15,MATCH(O298,Fees!$A$5:$A$15,0))+INDEX(Fees!$C$5:$C$15,MATCH(O298,Fees!$A$5:$A$15,0))),""))</f>
        <v/>
      </c>
      <c r="T298" s="6" t="n"/>
      <c r="U298" s="7">
        <f>IF(AND(N298="Sold",Q298&lt;&gt;""),Q298-N(I298)-N(R298)-IF(T298&lt;&gt;"",T298,N(S298)),"")</f>
        <v/>
      </c>
      <c r="V298" s="8">
        <f>IF(AND(U298&lt;&gt;"",N(Q298)&gt;0),U298/Q298,"")</f>
        <v/>
      </c>
      <c r="W298" s="9">
        <f>IF(AND(ISNUMBER(P298),ISNUMBER(L298)),P298-L298,"")</f>
        <v/>
      </c>
      <c r="X298" s="4" t="n"/>
    </row>
    <row r="299">
      <c r="A299" s="4" t="n"/>
      <c r="B299" s="4" t="n"/>
      <c r="C299" s="4" t="n"/>
      <c r="D299" s="4" t="n"/>
      <c r="E299" s="4" t="n"/>
      <c r="F299" s="4" t="n"/>
      <c r="G299" s="4" t="n"/>
      <c r="H299" s="5" t="n"/>
      <c r="I299" s="6" t="n"/>
      <c r="J299" s="4" t="n"/>
      <c r="K299" s="4" t="n"/>
      <c r="L299" s="5" t="n"/>
      <c r="M299" s="6" t="n"/>
      <c r="N299" s="4" t="n"/>
      <c r="O299" s="4" t="n"/>
      <c r="P299" s="5" t="n"/>
      <c r="Q299" s="6" t="n"/>
      <c r="R299" s="6" t="n"/>
      <c r="S299" s="7">
        <f>IF(OR(O299="",Q299=""),"",IFERROR(IF(AND(INDEX(Fees!$D$5:$D$15,MATCH(O299,Fees!$A$5:$A$15,0))&gt;0,Q299&lt;INDEX(Fees!$D$5:$D$15,MATCH(O299,Fees!$A$5:$A$15,0))),Q299*INDEX(Fees!$E$5:$E$15,MATCH(O299,Fees!$A$5:$A$15,0))+INDEX(Fees!$F$5:$F$15,MATCH(O299,Fees!$A$5:$A$15,0)),Q299*INDEX(Fees!$B$5:$B$15,MATCH(O299,Fees!$A$5:$A$15,0))+INDEX(Fees!$C$5:$C$15,MATCH(O299,Fees!$A$5:$A$15,0))),""))</f>
        <v/>
      </c>
      <c r="T299" s="6" t="n"/>
      <c r="U299" s="7">
        <f>IF(AND(N299="Sold",Q299&lt;&gt;""),Q299-N(I299)-N(R299)-IF(T299&lt;&gt;"",T299,N(S299)),"")</f>
        <v/>
      </c>
      <c r="V299" s="8">
        <f>IF(AND(U299&lt;&gt;"",N(Q299)&gt;0),U299/Q299,"")</f>
        <v/>
      </c>
      <c r="W299" s="9">
        <f>IF(AND(ISNUMBER(P299),ISNUMBER(L299)),P299-L299,"")</f>
        <v/>
      </c>
      <c r="X299" s="4" t="n"/>
    </row>
    <row r="300">
      <c r="A300" s="4" t="n"/>
      <c r="B300" s="4" t="n"/>
      <c r="C300" s="4" t="n"/>
      <c r="D300" s="4" t="n"/>
      <c r="E300" s="4" t="n"/>
      <c r="F300" s="4" t="n"/>
      <c r="G300" s="4" t="n"/>
      <c r="H300" s="5" t="n"/>
      <c r="I300" s="6" t="n"/>
      <c r="J300" s="4" t="n"/>
      <c r="K300" s="4" t="n"/>
      <c r="L300" s="5" t="n"/>
      <c r="M300" s="6" t="n"/>
      <c r="N300" s="4" t="n"/>
      <c r="O300" s="4" t="n"/>
      <c r="P300" s="5" t="n"/>
      <c r="Q300" s="6" t="n"/>
      <c r="R300" s="6" t="n"/>
      <c r="S300" s="7">
        <f>IF(OR(O300="",Q300=""),"",IFERROR(IF(AND(INDEX(Fees!$D$5:$D$15,MATCH(O300,Fees!$A$5:$A$15,0))&gt;0,Q300&lt;INDEX(Fees!$D$5:$D$15,MATCH(O300,Fees!$A$5:$A$15,0))),Q300*INDEX(Fees!$E$5:$E$15,MATCH(O300,Fees!$A$5:$A$15,0))+INDEX(Fees!$F$5:$F$15,MATCH(O300,Fees!$A$5:$A$15,0)),Q300*INDEX(Fees!$B$5:$B$15,MATCH(O300,Fees!$A$5:$A$15,0))+INDEX(Fees!$C$5:$C$15,MATCH(O300,Fees!$A$5:$A$15,0))),""))</f>
        <v/>
      </c>
      <c r="T300" s="6" t="n"/>
      <c r="U300" s="7">
        <f>IF(AND(N300="Sold",Q300&lt;&gt;""),Q300-N(I300)-N(R300)-IF(T300&lt;&gt;"",T300,N(S300)),"")</f>
        <v/>
      </c>
      <c r="V300" s="8">
        <f>IF(AND(U300&lt;&gt;"",N(Q300)&gt;0),U300/Q300,"")</f>
        <v/>
      </c>
      <c r="W300" s="9">
        <f>IF(AND(ISNUMBER(P300),ISNUMBER(L300)),P300-L300,"")</f>
        <v/>
      </c>
      <c r="X300" s="4" t="n"/>
    </row>
    <row r="301">
      <c r="A301" s="4" t="n"/>
      <c r="B301" s="4" t="n"/>
      <c r="C301" s="4" t="n"/>
      <c r="D301" s="4" t="n"/>
      <c r="E301" s="4" t="n"/>
      <c r="F301" s="4" t="n"/>
      <c r="G301" s="4" t="n"/>
      <c r="H301" s="5" t="n"/>
      <c r="I301" s="6" t="n"/>
      <c r="J301" s="4" t="n"/>
      <c r="K301" s="4" t="n"/>
      <c r="L301" s="5" t="n"/>
      <c r="M301" s="6" t="n"/>
      <c r="N301" s="4" t="n"/>
      <c r="O301" s="4" t="n"/>
      <c r="P301" s="5" t="n"/>
      <c r="Q301" s="6" t="n"/>
      <c r="R301" s="6" t="n"/>
      <c r="S301" s="7">
        <f>IF(OR(O301="",Q301=""),"",IFERROR(IF(AND(INDEX(Fees!$D$5:$D$15,MATCH(O301,Fees!$A$5:$A$15,0))&gt;0,Q301&lt;INDEX(Fees!$D$5:$D$15,MATCH(O301,Fees!$A$5:$A$15,0))),Q301*INDEX(Fees!$E$5:$E$15,MATCH(O301,Fees!$A$5:$A$15,0))+INDEX(Fees!$F$5:$F$15,MATCH(O301,Fees!$A$5:$A$15,0)),Q301*INDEX(Fees!$B$5:$B$15,MATCH(O301,Fees!$A$5:$A$15,0))+INDEX(Fees!$C$5:$C$15,MATCH(O301,Fees!$A$5:$A$15,0))),""))</f>
        <v/>
      </c>
      <c r="T301" s="6" t="n"/>
      <c r="U301" s="7">
        <f>IF(AND(N301="Sold",Q301&lt;&gt;""),Q301-N(I301)-N(R301)-IF(T301&lt;&gt;"",T301,N(S301)),"")</f>
        <v/>
      </c>
      <c r="V301" s="8">
        <f>IF(AND(U301&lt;&gt;"",N(Q301)&gt;0),U301/Q301,"")</f>
        <v/>
      </c>
      <c r="W301" s="9">
        <f>IF(AND(ISNUMBER(P301),ISNUMBER(L301)),P301-L301,"")</f>
        <v/>
      </c>
      <c r="X301" s="4" t="n"/>
    </row>
    <row r="302">
      <c r="A302" s="4" t="n"/>
      <c r="B302" s="4" t="n"/>
      <c r="C302" s="4" t="n"/>
      <c r="D302" s="4" t="n"/>
      <c r="E302" s="4" t="n"/>
      <c r="F302" s="4" t="n"/>
      <c r="G302" s="4" t="n"/>
      <c r="H302" s="5" t="n"/>
      <c r="I302" s="6" t="n"/>
      <c r="J302" s="4" t="n"/>
      <c r="K302" s="4" t="n"/>
      <c r="L302" s="5" t="n"/>
      <c r="M302" s="6" t="n"/>
      <c r="N302" s="4" t="n"/>
      <c r="O302" s="4" t="n"/>
      <c r="P302" s="5" t="n"/>
      <c r="Q302" s="6" t="n"/>
      <c r="R302" s="6" t="n"/>
      <c r="S302" s="7">
        <f>IF(OR(O302="",Q302=""),"",IFERROR(IF(AND(INDEX(Fees!$D$5:$D$15,MATCH(O302,Fees!$A$5:$A$15,0))&gt;0,Q302&lt;INDEX(Fees!$D$5:$D$15,MATCH(O302,Fees!$A$5:$A$15,0))),Q302*INDEX(Fees!$E$5:$E$15,MATCH(O302,Fees!$A$5:$A$15,0))+INDEX(Fees!$F$5:$F$15,MATCH(O302,Fees!$A$5:$A$15,0)),Q302*INDEX(Fees!$B$5:$B$15,MATCH(O302,Fees!$A$5:$A$15,0))+INDEX(Fees!$C$5:$C$15,MATCH(O302,Fees!$A$5:$A$15,0))),""))</f>
        <v/>
      </c>
      <c r="T302" s="6" t="n"/>
      <c r="U302" s="7">
        <f>IF(AND(N302="Sold",Q302&lt;&gt;""),Q302-N(I302)-N(R302)-IF(T302&lt;&gt;"",T302,N(S302)),"")</f>
        <v/>
      </c>
      <c r="V302" s="8">
        <f>IF(AND(U302&lt;&gt;"",N(Q302)&gt;0),U302/Q302,"")</f>
        <v/>
      </c>
      <c r="W302" s="9">
        <f>IF(AND(ISNUMBER(P302),ISNUMBER(L302)),P302-L302,"")</f>
        <v/>
      </c>
      <c r="X302" s="4" t="n"/>
    </row>
    <row r="303">
      <c r="A303" s="4" t="n"/>
      <c r="B303" s="4" t="n"/>
      <c r="C303" s="4" t="n"/>
      <c r="D303" s="4" t="n"/>
      <c r="E303" s="4" t="n"/>
      <c r="F303" s="4" t="n"/>
      <c r="G303" s="4" t="n"/>
      <c r="H303" s="5" t="n"/>
      <c r="I303" s="6" t="n"/>
      <c r="J303" s="4" t="n"/>
      <c r="K303" s="4" t="n"/>
      <c r="L303" s="5" t="n"/>
      <c r="M303" s="6" t="n"/>
      <c r="N303" s="4" t="n"/>
      <c r="O303" s="4" t="n"/>
      <c r="P303" s="5" t="n"/>
      <c r="Q303" s="6" t="n"/>
      <c r="R303" s="6" t="n"/>
      <c r="S303" s="7">
        <f>IF(OR(O303="",Q303=""),"",IFERROR(IF(AND(INDEX(Fees!$D$5:$D$15,MATCH(O303,Fees!$A$5:$A$15,0))&gt;0,Q303&lt;INDEX(Fees!$D$5:$D$15,MATCH(O303,Fees!$A$5:$A$15,0))),Q303*INDEX(Fees!$E$5:$E$15,MATCH(O303,Fees!$A$5:$A$15,0))+INDEX(Fees!$F$5:$F$15,MATCH(O303,Fees!$A$5:$A$15,0)),Q303*INDEX(Fees!$B$5:$B$15,MATCH(O303,Fees!$A$5:$A$15,0))+INDEX(Fees!$C$5:$C$15,MATCH(O303,Fees!$A$5:$A$15,0))),""))</f>
        <v/>
      </c>
      <c r="T303" s="6" t="n"/>
      <c r="U303" s="7">
        <f>IF(AND(N303="Sold",Q303&lt;&gt;""),Q303-N(I303)-N(R303)-IF(T303&lt;&gt;"",T303,N(S303)),"")</f>
        <v/>
      </c>
      <c r="V303" s="8">
        <f>IF(AND(U303&lt;&gt;"",N(Q303)&gt;0),U303/Q303,"")</f>
        <v/>
      </c>
      <c r="W303" s="9">
        <f>IF(AND(ISNUMBER(P303),ISNUMBER(L303)),P303-L303,"")</f>
        <v/>
      </c>
      <c r="X303" s="4" t="n"/>
    </row>
    <row r="304">
      <c r="A304" s="4" t="n"/>
      <c r="B304" s="4" t="n"/>
      <c r="C304" s="4" t="n"/>
      <c r="D304" s="4" t="n"/>
      <c r="E304" s="4" t="n"/>
      <c r="F304" s="4" t="n"/>
      <c r="G304" s="4" t="n"/>
      <c r="H304" s="5" t="n"/>
      <c r="I304" s="6" t="n"/>
      <c r="J304" s="4" t="n"/>
      <c r="K304" s="4" t="n"/>
      <c r="L304" s="5" t="n"/>
      <c r="M304" s="6" t="n"/>
      <c r="N304" s="4" t="n"/>
      <c r="O304" s="4" t="n"/>
      <c r="P304" s="5" t="n"/>
      <c r="Q304" s="6" t="n"/>
      <c r="R304" s="6" t="n"/>
      <c r="S304" s="7">
        <f>IF(OR(O304="",Q304=""),"",IFERROR(IF(AND(INDEX(Fees!$D$5:$D$15,MATCH(O304,Fees!$A$5:$A$15,0))&gt;0,Q304&lt;INDEX(Fees!$D$5:$D$15,MATCH(O304,Fees!$A$5:$A$15,0))),Q304*INDEX(Fees!$E$5:$E$15,MATCH(O304,Fees!$A$5:$A$15,0))+INDEX(Fees!$F$5:$F$15,MATCH(O304,Fees!$A$5:$A$15,0)),Q304*INDEX(Fees!$B$5:$B$15,MATCH(O304,Fees!$A$5:$A$15,0))+INDEX(Fees!$C$5:$C$15,MATCH(O304,Fees!$A$5:$A$15,0))),""))</f>
        <v/>
      </c>
      <c r="T304" s="6" t="n"/>
      <c r="U304" s="7">
        <f>IF(AND(N304="Sold",Q304&lt;&gt;""),Q304-N(I304)-N(R304)-IF(T304&lt;&gt;"",T304,N(S304)),"")</f>
        <v/>
      </c>
      <c r="V304" s="8">
        <f>IF(AND(U304&lt;&gt;"",N(Q304)&gt;0),U304/Q304,"")</f>
        <v/>
      </c>
      <c r="W304" s="9">
        <f>IF(AND(ISNUMBER(P304),ISNUMBER(L304)),P304-L304,"")</f>
        <v/>
      </c>
      <c r="X304" s="4" t="n"/>
    </row>
    <row r="305">
      <c r="A305" s="4" t="n"/>
      <c r="B305" s="4" t="n"/>
      <c r="C305" s="4" t="n"/>
      <c r="D305" s="4" t="n"/>
      <c r="E305" s="4" t="n"/>
      <c r="F305" s="4" t="n"/>
      <c r="G305" s="4" t="n"/>
      <c r="H305" s="5" t="n"/>
      <c r="I305" s="6" t="n"/>
      <c r="J305" s="4" t="n"/>
      <c r="K305" s="4" t="n"/>
      <c r="L305" s="5" t="n"/>
      <c r="M305" s="6" t="n"/>
      <c r="N305" s="4" t="n"/>
      <c r="O305" s="4" t="n"/>
      <c r="P305" s="5" t="n"/>
      <c r="Q305" s="6" t="n"/>
      <c r="R305" s="6" t="n"/>
      <c r="S305" s="7">
        <f>IF(OR(O305="",Q305=""),"",IFERROR(IF(AND(INDEX(Fees!$D$5:$D$15,MATCH(O305,Fees!$A$5:$A$15,0))&gt;0,Q305&lt;INDEX(Fees!$D$5:$D$15,MATCH(O305,Fees!$A$5:$A$15,0))),Q305*INDEX(Fees!$E$5:$E$15,MATCH(O305,Fees!$A$5:$A$15,0))+INDEX(Fees!$F$5:$F$15,MATCH(O305,Fees!$A$5:$A$15,0)),Q305*INDEX(Fees!$B$5:$B$15,MATCH(O305,Fees!$A$5:$A$15,0))+INDEX(Fees!$C$5:$C$15,MATCH(O305,Fees!$A$5:$A$15,0))),""))</f>
        <v/>
      </c>
      <c r="T305" s="6" t="n"/>
      <c r="U305" s="7">
        <f>IF(AND(N305="Sold",Q305&lt;&gt;""),Q305-N(I305)-N(R305)-IF(T305&lt;&gt;"",T305,N(S305)),"")</f>
        <v/>
      </c>
      <c r="V305" s="8">
        <f>IF(AND(U305&lt;&gt;"",N(Q305)&gt;0),U305/Q305,"")</f>
        <v/>
      </c>
      <c r="W305" s="9">
        <f>IF(AND(ISNUMBER(P305),ISNUMBER(L305)),P305-L305,"")</f>
        <v/>
      </c>
      <c r="X305" s="4" t="n"/>
    </row>
    <row r="306">
      <c r="A306" s="4" t="n"/>
      <c r="B306" s="4" t="n"/>
      <c r="C306" s="4" t="n"/>
      <c r="D306" s="4" t="n"/>
      <c r="E306" s="4" t="n"/>
      <c r="F306" s="4" t="n"/>
      <c r="G306" s="4" t="n"/>
      <c r="H306" s="5" t="n"/>
      <c r="I306" s="6" t="n"/>
      <c r="J306" s="4" t="n"/>
      <c r="K306" s="4" t="n"/>
      <c r="L306" s="5" t="n"/>
      <c r="M306" s="6" t="n"/>
      <c r="N306" s="4" t="n"/>
      <c r="O306" s="4" t="n"/>
      <c r="P306" s="5" t="n"/>
      <c r="Q306" s="6" t="n"/>
      <c r="R306" s="6" t="n"/>
      <c r="S306" s="7">
        <f>IF(OR(O306="",Q306=""),"",IFERROR(IF(AND(INDEX(Fees!$D$5:$D$15,MATCH(O306,Fees!$A$5:$A$15,0))&gt;0,Q306&lt;INDEX(Fees!$D$5:$D$15,MATCH(O306,Fees!$A$5:$A$15,0))),Q306*INDEX(Fees!$E$5:$E$15,MATCH(O306,Fees!$A$5:$A$15,0))+INDEX(Fees!$F$5:$F$15,MATCH(O306,Fees!$A$5:$A$15,0)),Q306*INDEX(Fees!$B$5:$B$15,MATCH(O306,Fees!$A$5:$A$15,0))+INDEX(Fees!$C$5:$C$15,MATCH(O306,Fees!$A$5:$A$15,0))),""))</f>
        <v/>
      </c>
      <c r="T306" s="6" t="n"/>
      <c r="U306" s="7">
        <f>IF(AND(N306="Sold",Q306&lt;&gt;""),Q306-N(I306)-N(R306)-IF(T306&lt;&gt;"",T306,N(S306)),"")</f>
        <v/>
      </c>
      <c r="V306" s="8">
        <f>IF(AND(U306&lt;&gt;"",N(Q306)&gt;0),U306/Q306,"")</f>
        <v/>
      </c>
      <c r="W306" s="9">
        <f>IF(AND(ISNUMBER(P306),ISNUMBER(L306)),P306-L306,"")</f>
        <v/>
      </c>
      <c r="X306" s="4" t="n"/>
    </row>
    <row r="307">
      <c r="A307" s="4" t="n"/>
      <c r="B307" s="4" t="n"/>
      <c r="C307" s="4" t="n"/>
      <c r="D307" s="4" t="n"/>
      <c r="E307" s="4" t="n"/>
      <c r="F307" s="4" t="n"/>
      <c r="G307" s="4" t="n"/>
      <c r="H307" s="5" t="n"/>
      <c r="I307" s="6" t="n"/>
      <c r="J307" s="4" t="n"/>
      <c r="K307" s="4" t="n"/>
      <c r="L307" s="5" t="n"/>
      <c r="M307" s="6" t="n"/>
      <c r="N307" s="4" t="n"/>
      <c r="O307" s="4" t="n"/>
      <c r="P307" s="5" t="n"/>
      <c r="Q307" s="6" t="n"/>
      <c r="R307" s="6" t="n"/>
      <c r="S307" s="7">
        <f>IF(OR(O307="",Q307=""),"",IFERROR(IF(AND(INDEX(Fees!$D$5:$D$15,MATCH(O307,Fees!$A$5:$A$15,0))&gt;0,Q307&lt;INDEX(Fees!$D$5:$D$15,MATCH(O307,Fees!$A$5:$A$15,0))),Q307*INDEX(Fees!$E$5:$E$15,MATCH(O307,Fees!$A$5:$A$15,0))+INDEX(Fees!$F$5:$F$15,MATCH(O307,Fees!$A$5:$A$15,0)),Q307*INDEX(Fees!$B$5:$B$15,MATCH(O307,Fees!$A$5:$A$15,0))+INDEX(Fees!$C$5:$C$15,MATCH(O307,Fees!$A$5:$A$15,0))),""))</f>
        <v/>
      </c>
      <c r="T307" s="6" t="n"/>
      <c r="U307" s="7">
        <f>IF(AND(N307="Sold",Q307&lt;&gt;""),Q307-N(I307)-N(R307)-IF(T307&lt;&gt;"",T307,N(S307)),"")</f>
        <v/>
      </c>
      <c r="V307" s="8">
        <f>IF(AND(U307&lt;&gt;"",N(Q307)&gt;0),U307/Q307,"")</f>
        <v/>
      </c>
      <c r="W307" s="9">
        <f>IF(AND(ISNUMBER(P307),ISNUMBER(L307)),P307-L307,"")</f>
        <v/>
      </c>
      <c r="X307" s="4" t="n"/>
    </row>
    <row r="308">
      <c r="A308" s="4" t="n"/>
      <c r="B308" s="4" t="n"/>
      <c r="C308" s="4" t="n"/>
      <c r="D308" s="4" t="n"/>
      <c r="E308" s="4" t="n"/>
      <c r="F308" s="4" t="n"/>
      <c r="G308" s="4" t="n"/>
      <c r="H308" s="5" t="n"/>
      <c r="I308" s="6" t="n"/>
      <c r="J308" s="4" t="n"/>
      <c r="K308" s="4" t="n"/>
      <c r="L308" s="5" t="n"/>
      <c r="M308" s="6" t="n"/>
      <c r="N308" s="4" t="n"/>
      <c r="O308" s="4" t="n"/>
      <c r="P308" s="5" t="n"/>
      <c r="Q308" s="6" t="n"/>
      <c r="R308" s="6" t="n"/>
      <c r="S308" s="7">
        <f>IF(OR(O308="",Q308=""),"",IFERROR(IF(AND(INDEX(Fees!$D$5:$D$15,MATCH(O308,Fees!$A$5:$A$15,0))&gt;0,Q308&lt;INDEX(Fees!$D$5:$D$15,MATCH(O308,Fees!$A$5:$A$15,0))),Q308*INDEX(Fees!$E$5:$E$15,MATCH(O308,Fees!$A$5:$A$15,0))+INDEX(Fees!$F$5:$F$15,MATCH(O308,Fees!$A$5:$A$15,0)),Q308*INDEX(Fees!$B$5:$B$15,MATCH(O308,Fees!$A$5:$A$15,0))+INDEX(Fees!$C$5:$C$15,MATCH(O308,Fees!$A$5:$A$15,0))),""))</f>
        <v/>
      </c>
      <c r="T308" s="6" t="n"/>
      <c r="U308" s="7">
        <f>IF(AND(N308="Sold",Q308&lt;&gt;""),Q308-N(I308)-N(R308)-IF(T308&lt;&gt;"",T308,N(S308)),"")</f>
        <v/>
      </c>
      <c r="V308" s="8">
        <f>IF(AND(U308&lt;&gt;"",N(Q308)&gt;0),U308/Q308,"")</f>
        <v/>
      </c>
      <c r="W308" s="9">
        <f>IF(AND(ISNUMBER(P308),ISNUMBER(L308)),P308-L308,"")</f>
        <v/>
      </c>
      <c r="X308" s="4" t="n"/>
    </row>
    <row r="309">
      <c r="A309" s="4" t="n"/>
      <c r="B309" s="4" t="n"/>
      <c r="C309" s="4" t="n"/>
      <c r="D309" s="4" t="n"/>
      <c r="E309" s="4" t="n"/>
      <c r="F309" s="4" t="n"/>
      <c r="G309" s="4" t="n"/>
      <c r="H309" s="5" t="n"/>
      <c r="I309" s="6" t="n"/>
      <c r="J309" s="4" t="n"/>
      <c r="K309" s="4" t="n"/>
      <c r="L309" s="5" t="n"/>
      <c r="M309" s="6" t="n"/>
      <c r="N309" s="4" t="n"/>
      <c r="O309" s="4" t="n"/>
      <c r="P309" s="5" t="n"/>
      <c r="Q309" s="6" t="n"/>
      <c r="R309" s="6" t="n"/>
      <c r="S309" s="7">
        <f>IF(OR(O309="",Q309=""),"",IFERROR(IF(AND(INDEX(Fees!$D$5:$D$15,MATCH(O309,Fees!$A$5:$A$15,0))&gt;0,Q309&lt;INDEX(Fees!$D$5:$D$15,MATCH(O309,Fees!$A$5:$A$15,0))),Q309*INDEX(Fees!$E$5:$E$15,MATCH(O309,Fees!$A$5:$A$15,0))+INDEX(Fees!$F$5:$F$15,MATCH(O309,Fees!$A$5:$A$15,0)),Q309*INDEX(Fees!$B$5:$B$15,MATCH(O309,Fees!$A$5:$A$15,0))+INDEX(Fees!$C$5:$C$15,MATCH(O309,Fees!$A$5:$A$15,0))),""))</f>
        <v/>
      </c>
      <c r="T309" s="6" t="n"/>
      <c r="U309" s="7">
        <f>IF(AND(N309="Sold",Q309&lt;&gt;""),Q309-N(I309)-N(R309)-IF(T309&lt;&gt;"",T309,N(S309)),"")</f>
        <v/>
      </c>
      <c r="V309" s="8">
        <f>IF(AND(U309&lt;&gt;"",N(Q309)&gt;0),U309/Q309,"")</f>
        <v/>
      </c>
      <c r="W309" s="9">
        <f>IF(AND(ISNUMBER(P309),ISNUMBER(L309)),P309-L309,"")</f>
        <v/>
      </c>
      <c r="X309" s="4" t="n"/>
    </row>
    <row r="310">
      <c r="A310" s="4" t="n"/>
      <c r="B310" s="4" t="n"/>
      <c r="C310" s="4" t="n"/>
      <c r="D310" s="4" t="n"/>
      <c r="E310" s="4" t="n"/>
      <c r="F310" s="4" t="n"/>
      <c r="G310" s="4" t="n"/>
      <c r="H310" s="5" t="n"/>
      <c r="I310" s="6" t="n"/>
      <c r="J310" s="4" t="n"/>
      <c r="K310" s="4" t="n"/>
      <c r="L310" s="5" t="n"/>
      <c r="M310" s="6" t="n"/>
      <c r="N310" s="4" t="n"/>
      <c r="O310" s="4" t="n"/>
      <c r="P310" s="5" t="n"/>
      <c r="Q310" s="6" t="n"/>
      <c r="R310" s="6" t="n"/>
      <c r="S310" s="7">
        <f>IF(OR(O310="",Q310=""),"",IFERROR(IF(AND(INDEX(Fees!$D$5:$D$15,MATCH(O310,Fees!$A$5:$A$15,0))&gt;0,Q310&lt;INDEX(Fees!$D$5:$D$15,MATCH(O310,Fees!$A$5:$A$15,0))),Q310*INDEX(Fees!$E$5:$E$15,MATCH(O310,Fees!$A$5:$A$15,0))+INDEX(Fees!$F$5:$F$15,MATCH(O310,Fees!$A$5:$A$15,0)),Q310*INDEX(Fees!$B$5:$B$15,MATCH(O310,Fees!$A$5:$A$15,0))+INDEX(Fees!$C$5:$C$15,MATCH(O310,Fees!$A$5:$A$15,0))),""))</f>
        <v/>
      </c>
      <c r="T310" s="6" t="n"/>
      <c r="U310" s="7">
        <f>IF(AND(N310="Sold",Q310&lt;&gt;""),Q310-N(I310)-N(R310)-IF(T310&lt;&gt;"",T310,N(S310)),"")</f>
        <v/>
      </c>
      <c r="V310" s="8">
        <f>IF(AND(U310&lt;&gt;"",N(Q310)&gt;0),U310/Q310,"")</f>
        <v/>
      </c>
      <c r="W310" s="9">
        <f>IF(AND(ISNUMBER(P310),ISNUMBER(L310)),P310-L310,"")</f>
        <v/>
      </c>
      <c r="X310" s="4" t="n"/>
    </row>
    <row r="311">
      <c r="A311" s="4" t="n"/>
      <c r="B311" s="4" t="n"/>
      <c r="C311" s="4" t="n"/>
      <c r="D311" s="4" t="n"/>
      <c r="E311" s="4" t="n"/>
      <c r="F311" s="4" t="n"/>
      <c r="G311" s="4" t="n"/>
      <c r="H311" s="5" t="n"/>
      <c r="I311" s="6" t="n"/>
      <c r="J311" s="4" t="n"/>
      <c r="K311" s="4" t="n"/>
      <c r="L311" s="5" t="n"/>
      <c r="M311" s="6" t="n"/>
      <c r="N311" s="4" t="n"/>
      <c r="O311" s="4" t="n"/>
      <c r="P311" s="5" t="n"/>
      <c r="Q311" s="6" t="n"/>
      <c r="R311" s="6" t="n"/>
      <c r="S311" s="7">
        <f>IF(OR(O311="",Q311=""),"",IFERROR(IF(AND(INDEX(Fees!$D$5:$D$15,MATCH(O311,Fees!$A$5:$A$15,0))&gt;0,Q311&lt;INDEX(Fees!$D$5:$D$15,MATCH(O311,Fees!$A$5:$A$15,0))),Q311*INDEX(Fees!$E$5:$E$15,MATCH(O311,Fees!$A$5:$A$15,0))+INDEX(Fees!$F$5:$F$15,MATCH(O311,Fees!$A$5:$A$15,0)),Q311*INDEX(Fees!$B$5:$B$15,MATCH(O311,Fees!$A$5:$A$15,0))+INDEX(Fees!$C$5:$C$15,MATCH(O311,Fees!$A$5:$A$15,0))),""))</f>
        <v/>
      </c>
      <c r="T311" s="6" t="n"/>
      <c r="U311" s="7">
        <f>IF(AND(N311="Sold",Q311&lt;&gt;""),Q311-N(I311)-N(R311)-IF(T311&lt;&gt;"",T311,N(S311)),"")</f>
        <v/>
      </c>
      <c r="V311" s="8">
        <f>IF(AND(U311&lt;&gt;"",N(Q311)&gt;0),U311/Q311,"")</f>
        <v/>
      </c>
      <c r="W311" s="9">
        <f>IF(AND(ISNUMBER(P311),ISNUMBER(L311)),P311-L311,"")</f>
        <v/>
      </c>
      <c r="X311" s="4" t="n"/>
    </row>
    <row r="312">
      <c r="A312" s="4" t="n"/>
      <c r="B312" s="4" t="n"/>
      <c r="C312" s="4" t="n"/>
      <c r="D312" s="4" t="n"/>
      <c r="E312" s="4" t="n"/>
      <c r="F312" s="4" t="n"/>
      <c r="G312" s="4" t="n"/>
      <c r="H312" s="5" t="n"/>
      <c r="I312" s="6" t="n"/>
      <c r="J312" s="4" t="n"/>
      <c r="K312" s="4" t="n"/>
      <c r="L312" s="5" t="n"/>
      <c r="M312" s="6" t="n"/>
      <c r="N312" s="4" t="n"/>
      <c r="O312" s="4" t="n"/>
      <c r="P312" s="5" t="n"/>
      <c r="Q312" s="6" t="n"/>
      <c r="R312" s="6" t="n"/>
      <c r="S312" s="7">
        <f>IF(OR(O312="",Q312=""),"",IFERROR(IF(AND(INDEX(Fees!$D$5:$D$15,MATCH(O312,Fees!$A$5:$A$15,0))&gt;0,Q312&lt;INDEX(Fees!$D$5:$D$15,MATCH(O312,Fees!$A$5:$A$15,0))),Q312*INDEX(Fees!$E$5:$E$15,MATCH(O312,Fees!$A$5:$A$15,0))+INDEX(Fees!$F$5:$F$15,MATCH(O312,Fees!$A$5:$A$15,0)),Q312*INDEX(Fees!$B$5:$B$15,MATCH(O312,Fees!$A$5:$A$15,0))+INDEX(Fees!$C$5:$C$15,MATCH(O312,Fees!$A$5:$A$15,0))),""))</f>
        <v/>
      </c>
      <c r="T312" s="6" t="n"/>
      <c r="U312" s="7">
        <f>IF(AND(N312="Sold",Q312&lt;&gt;""),Q312-N(I312)-N(R312)-IF(T312&lt;&gt;"",T312,N(S312)),"")</f>
        <v/>
      </c>
      <c r="V312" s="8">
        <f>IF(AND(U312&lt;&gt;"",N(Q312)&gt;0),U312/Q312,"")</f>
        <v/>
      </c>
      <c r="W312" s="9">
        <f>IF(AND(ISNUMBER(P312),ISNUMBER(L312)),P312-L312,"")</f>
        <v/>
      </c>
      <c r="X312" s="4" t="n"/>
    </row>
    <row r="313">
      <c r="A313" s="4" t="n"/>
      <c r="B313" s="4" t="n"/>
      <c r="C313" s="4" t="n"/>
      <c r="D313" s="4" t="n"/>
      <c r="E313" s="4" t="n"/>
      <c r="F313" s="4" t="n"/>
      <c r="G313" s="4" t="n"/>
      <c r="H313" s="5" t="n"/>
      <c r="I313" s="6" t="n"/>
      <c r="J313" s="4" t="n"/>
      <c r="K313" s="4" t="n"/>
      <c r="L313" s="5" t="n"/>
      <c r="M313" s="6" t="n"/>
      <c r="N313" s="4" t="n"/>
      <c r="O313" s="4" t="n"/>
      <c r="P313" s="5" t="n"/>
      <c r="Q313" s="6" t="n"/>
      <c r="R313" s="6" t="n"/>
      <c r="S313" s="7">
        <f>IF(OR(O313="",Q313=""),"",IFERROR(IF(AND(INDEX(Fees!$D$5:$D$15,MATCH(O313,Fees!$A$5:$A$15,0))&gt;0,Q313&lt;INDEX(Fees!$D$5:$D$15,MATCH(O313,Fees!$A$5:$A$15,0))),Q313*INDEX(Fees!$E$5:$E$15,MATCH(O313,Fees!$A$5:$A$15,0))+INDEX(Fees!$F$5:$F$15,MATCH(O313,Fees!$A$5:$A$15,0)),Q313*INDEX(Fees!$B$5:$B$15,MATCH(O313,Fees!$A$5:$A$15,0))+INDEX(Fees!$C$5:$C$15,MATCH(O313,Fees!$A$5:$A$15,0))),""))</f>
        <v/>
      </c>
      <c r="T313" s="6" t="n"/>
      <c r="U313" s="7">
        <f>IF(AND(N313="Sold",Q313&lt;&gt;""),Q313-N(I313)-N(R313)-IF(T313&lt;&gt;"",T313,N(S313)),"")</f>
        <v/>
      </c>
      <c r="V313" s="8">
        <f>IF(AND(U313&lt;&gt;"",N(Q313)&gt;0),U313/Q313,"")</f>
        <v/>
      </c>
      <c r="W313" s="9">
        <f>IF(AND(ISNUMBER(P313),ISNUMBER(L313)),P313-L313,"")</f>
        <v/>
      </c>
      <c r="X313" s="4" t="n"/>
    </row>
    <row r="314">
      <c r="A314" s="4" t="n"/>
      <c r="B314" s="4" t="n"/>
      <c r="C314" s="4" t="n"/>
      <c r="D314" s="4" t="n"/>
      <c r="E314" s="4" t="n"/>
      <c r="F314" s="4" t="n"/>
      <c r="G314" s="4" t="n"/>
      <c r="H314" s="5" t="n"/>
      <c r="I314" s="6" t="n"/>
      <c r="J314" s="4" t="n"/>
      <c r="K314" s="4" t="n"/>
      <c r="L314" s="5" t="n"/>
      <c r="M314" s="6" t="n"/>
      <c r="N314" s="4" t="n"/>
      <c r="O314" s="4" t="n"/>
      <c r="P314" s="5" t="n"/>
      <c r="Q314" s="6" t="n"/>
      <c r="R314" s="6" t="n"/>
      <c r="S314" s="7">
        <f>IF(OR(O314="",Q314=""),"",IFERROR(IF(AND(INDEX(Fees!$D$5:$D$15,MATCH(O314,Fees!$A$5:$A$15,0))&gt;0,Q314&lt;INDEX(Fees!$D$5:$D$15,MATCH(O314,Fees!$A$5:$A$15,0))),Q314*INDEX(Fees!$E$5:$E$15,MATCH(O314,Fees!$A$5:$A$15,0))+INDEX(Fees!$F$5:$F$15,MATCH(O314,Fees!$A$5:$A$15,0)),Q314*INDEX(Fees!$B$5:$B$15,MATCH(O314,Fees!$A$5:$A$15,0))+INDEX(Fees!$C$5:$C$15,MATCH(O314,Fees!$A$5:$A$15,0))),""))</f>
        <v/>
      </c>
      <c r="T314" s="6" t="n"/>
      <c r="U314" s="7">
        <f>IF(AND(N314="Sold",Q314&lt;&gt;""),Q314-N(I314)-N(R314)-IF(T314&lt;&gt;"",T314,N(S314)),"")</f>
        <v/>
      </c>
      <c r="V314" s="8">
        <f>IF(AND(U314&lt;&gt;"",N(Q314)&gt;0),U314/Q314,"")</f>
        <v/>
      </c>
      <c r="W314" s="9">
        <f>IF(AND(ISNUMBER(P314),ISNUMBER(L314)),P314-L314,"")</f>
        <v/>
      </c>
      <c r="X314" s="4" t="n"/>
    </row>
    <row r="315">
      <c r="A315" s="4" t="n"/>
      <c r="B315" s="4" t="n"/>
      <c r="C315" s="4" t="n"/>
      <c r="D315" s="4" t="n"/>
      <c r="E315" s="4" t="n"/>
      <c r="F315" s="4" t="n"/>
      <c r="G315" s="4" t="n"/>
      <c r="H315" s="5" t="n"/>
      <c r="I315" s="6" t="n"/>
      <c r="J315" s="4" t="n"/>
      <c r="K315" s="4" t="n"/>
      <c r="L315" s="5" t="n"/>
      <c r="M315" s="6" t="n"/>
      <c r="N315" s="4" t="n"/>
      <c r="O315" s="4" t="n"/>
      <c r="P315" s="5" t="n"/>
      <c r="Q315" s="6" t="n"/>
      <c r="R315" s="6" t="n"/>
      <c r="S315" s="7">
        <f>IF(OR(O315="",Q315=""),"",IFERROR(IF(AND(INDEX(Fees!$D$5:$D$15,MATCH(O315,Fees!$A$5:$A$15,0))&gt;0,Q315&lt;INDEX(Fees!$D$5:$D$15,MATCH(O315,Fees!$A$5:$A$15,0))),Q315*INDEX(Fees!$E$5:$E$15,MATCH(O315,Fees!$A$5:$A$15,0))+INDEX(Fees!$F$5:$F$15,MATCH(O315,Fees!$A$5:$A$15,0)),Q315*INDEX(Fees!$B$5:$B$15,MATCH(O315,Fees!$A$5:$A$15,0))+INDEX(Fees!$C$5:$C$15,MATCH(O315,Fees!$A$5:$A$15,0))),""))</f>
        <v/>
      </c>
      <c r="T315" s="6" t="n"/>
      <c r="U315" s="7">
        <f>IF(AND(N315="Sold",Q315&lt;&gt;""),Q315-N(I315)-N(R315)-IF(T315&lt;&gt;"",T315,N(S315)),"")</f>
        <v/>
      </c>
      <c r="V315" s="8">
        <f>IF(AND(U315&lt;&gt;"",N(Q315)&gt;0),U315/Q315,"")</f>
        <v/>
      </c>
      <c r="W315" s="9">
        <f>IF(AND(ISNUMBER(P315),ISNUMBER(L315)),P315-L315,"")</f>
        <v/>
      </c>
      <c r="X315" s="4" t="n"/>
    </row>
    <row r="316">
      <c r="A316" s="4" t="n"/>
      <c r="B316" s="4" t="n"/>
      <c r="C316" s="4" t="n"/>
      <c r="D316" s="4" t="n"/>
      <c r="E316" s="4" t="n"/>
      <c r="F316" s="4" t="n"/>
      <c r="G316" s="4" t="n"/>
      <c r="H316" s="5" t="n"/>
      <c r="I316" s="6" t="n"/>
      <c r="J316" s="4" t="n"/>
      <c r="K316" s="4" t="n"/>
      <c r="L316" s="5" t="n"/>
      <c r="M316" s="6" t="n"/>
      <c r="N316" s="4" t="n"/>
      <c r="O316" s="4" t="n"/>
      <c r="P316" s="5" t="n"/>
      <c r="Q316" s="6" t="n"/>
      <c r="R316" s="6" t="n"/>
      <c r="S316" s="7">
        <f>IF(OR(O316="",Q316=""),"",IFERROR(IF(AND(INDEX(Fees!$D$5:$D$15,MATCH(O316,Fees!$A$5:$A$15,0))&gt;0,Q316&lt;INDEX(Fees!$D$5:$D$15,MATCH(O316,Fees!$A$5:$A$15,0))),Q316*INDEX(Fees!$E$5:$E$15,MATCH(O316,Fees!$A$5:$A$15,0))+INDEX(Fees!$F$5:$F$15,MATCH(O316,Fees!$A$5:$A$15,0)),Q316*INDEX(Fees!$B$5:$B$15,MATCH(O316,Fees!$A$5:$A$15,0))+INDEX(Fees!$C$5:$C$15,MATCH(O316,Fees!$A$5:$A$15,0))),""))</f>
        <v/>
      </c>
      <c r="T316" s="6" t="n"/>
      <c r="U316" s="7">
        <f>IF(AND(N316="Sold",Q316&lt;&gt;""),Q316-N(I316)-N(R316)-IF(T316&lt;&gt;"",T316,N(S316)),"")</f>
        <v/>
      </c>
      <c r="V316" s="8">
        <f>IF(AND(U316&lt;&gt;"",N(Q316)&gt;0),U316/Q316,"")</f>
        <v/>
      </c>
      <c r="W316" s="9">
        <f>IF(AND(ISNUMBER(P316),ISNUMBER(L316)),P316-L316,"")</f>
        <v/>
      </c>
      <c r="X316" s="4" t="n"/>
    </row>
    <row r="317">
      <c r="A317" s="4" t="n"/>
      <c r="B317" s="4" t="n"/>
      <c r="C317" s="4" t="n"/>
      <c r="D317" s="4" t="n"/>
      <c r="E317" s="4" t="n"/>
      <c r="F317" s="4" t="n"/>
      <c r="G317" s="4" t="n"/>
      <c r="H317" s="5" t="n"/>
      <c r="I317" s="6" t="n"/>
      <c r="J317" s="4" t="n"/>
      <c r="K317" s="4" t="n"/>
      <c r="L317" s="5" t="n"/>
      <c r="M317" s="6" t="n"/>
      <c r="N317" s="4" t="n"/>
      <c r="O317" s="4" t="n"/>
      <c r="P317" s="5" t="n"/>
      <c r="Q317" s="6" t="n"/>
      <c r="R317" s="6" t="n"/>
      <c r="S317" s="7">
        <f>IF(OR(O317="",Q317=""),"",IFERROR(IF(AND(INDEX(Fees!$D$5:$D$15,MATCH(O317,Fees!$A$5:$A$15,0))&gt;0,Q317&lt;INDEX(Fees!$D$5:$D$15,MATCH(O317,Fees!$A$5:$A$15,0))),Q317*INDEX(Fees!$E$5:$E$15,MATCH(O317,Fees!$A$5:$A$15,0))+INDEX(Fees!$F$5:$F$15,MATCH(O317,Fees!$A$5:$A$15,0)),Q317*INDEX(Fees!$B$5:$B$15,MATCH(O317,Fees!$A$5:$A$15,0))+INDEX(Fees!$C$5:$C$15,MATCH(O317,Fees!$A$5:$A$15,0))),""))</f>
        <v/>
      </c>
      <c r="T317" s="6" t="n"/>
      <c r="U317" s="7">
        <f>IF(AND(N317="Sold",Q317&lt;&gt;""),Q317-N(I317)-N(R317)-IF(T317&lt;&gt;"",T317,N(S317)),"")</f>
        <v/>
      </c>
      <c r="V317" s="8">
        <f>IF(AND(U317&lt;&gt;"",N(Q317)&gt;0),U317/Q317,"")</f>
        <v/>
      </c>
      <c r="W317" s="9">
        <f>IF(AND(ISNUMBER(P317),ISNUMBER(L317)),P317-L317,"")</f>
        <v/>
      </c>
      <c r="X317" s="4" t="n"/>
    </row>
    <row r="318">
      <c r="A318" s="4" t="n"/>
      <c r="B318" s="4" t="n"/>
      <c r="C318" s="4" t="n"/>
      <c r="D318" s="4" t="n"/>
      <c r="E318" s="4" t="n"/>
      <c r="F318" s="4" t="n"/>
      <c r="G318" s="4" t="n"/>
      <c r="H318" s="5" t="n"/>
      <c r="I318" s="6" t="n"/>
      <c r="J318" s="4" t="n"/>
      <c r="K318" s="4" t="n"/>
      <c r="L318" s="5" t="n"/>
      <c r="M318" s="6" t="n"/>
      <c r="N318" s="4" t="n"/>
      <c r="O318" s="4" t="n"/>
      <c r="P318" s="5" t="n"/>
      <c r="Q318" s="6" t="n"/>
      <c r="R318" s="6" t="n"/>
      <c r="S318" s="7">
        <f>IF(OR(O318="",Q318=""),"",IFERROR(IF(AND(INDEX(Fees!$D$5:$D$15,MATCH(O318,Fees!$A$5:$A$15,0))&gt;0,Q318&lt;INDEX(Fees!$D$5:$D$15,MATCH(O318,Fees!$A$5:$A$15,0))),Q318*INDEX(Fees!$E$5:$E$15,MATCH(O318,Fees!$A$5:$A$15,0))+INDEX(Fees!$F$5:$F$15,MATCH(O318,Fees!$A$5:$A$15,0)),Q318*INDEX(Fees!$B$5:$B$15,MATCH(O318,Fees!$A$5:$A$15,0))+INDEX(Fees!$C$5:$C$15,MATCH(O318,Fees!$A$5:$A$15,0))),""))</f>
        <v/>
      </c>
      <c r="T318" s="6" t="n"/>
      <c r="U318" s="7">
        <f>IF(AND(N318="Sold",Q318&lt;&gt;""),Q318-N(I318)-N(R318)-IF(T318&lt;&gt;"",T318,N(S318)),"")</f>
        <v/>
      </c>
      <c r="V318" s="8">
        <f>IF(AND(U318&lt;&gt;"",N(Q318)&gt;0),U318/Q318,"")</f>
        <v/>
      </c>
      <c r="W318" s="9">
        <f>IF(AND(ISNUMBER(P318),ISNUMBER(L318)),P318-L318,"")</f>
        <v/>
      </c>
      <c r="X318" s="4" t="n"/>
    </row>
    <row r="319">
      <c r="A319" s="4" t="n"/>
      <c r="B319" s="4" t="n"/>
      <c r="C319" s="4" t="n"/>
      <c r="D319" s="4" t="n"/>
      <c r="E319" s="4" t="n"/>
      <c r="F319" s="4" t="n"/>
      <c r="G319" s="4" t="n"/>
      <c r="H319" s="5" t="n"/>
      <c r="I319" s="6" t="n"/>
      <c r="J319" s="4" t="n"/>
      <c r="K319" s="4" t="n"/>
      <c r="L319" s="5" t="n"/>
      <c r="M319" s="6" t="n"/>
      <c r="N319" s="4" t="n"/>
      <c r="O319" s="4" t="n"/>
      <c r="P319" s="5" t="n"/>
      <c r="Q319" s="6" t="n"/>
      <c r="R319" s="6" t="n"/>
      <c r="S319" s="7">
        <f>IF(OR(O319="",Q319=""),"",IFERROR(IF(AND(INDEX(Fees!$D$5:$D$15,MATCH(O319,Fees!$A$5:$A$15,0))&gt;0,Q319&lt;INDEX(Fees!$D$5:$D$15,MATCH(O319,Fees!$A$5:$A$15,0))),Q319*INDEX(Fees!$E$5:$E$15,MATCH(O319,Fees!$A$5:$A$15,0))+INDEX(Fees!$F$5:$F$15,MATCH(O319,Fees!$A$5:$A$15,0)),Q319*INDEX(Fees!$B$5:$B$15,MATCH(O319,Fees!$A$5:$A$15,0))+INDEX(Fees!$C$5:$C$15,MATCH(O319,Fees!$A$5:$A$15,0))),""))</f>
        <v/>
      </c>
      <c r="T319" s="6" t="n"/>
      <c r="U319" s="7">
        <f>IF(AND(N319="Sold",Q319&lt;&gt;""),Q319-N(I319)-N(R319)-IF(T319&lt;&gt;"",T319,N(S319)),"")</f>
        <v/>
      </c>
      <c r="V319" s="8">
        <f>IF(AND(U319&lt;&gt;"",N(Q319)&gt;0),U319/Q319,"")</f>
        <v/>
      </c>
      <c r="W319" s="9">
        <f>IF(AND(ISNUMBER(P319),ISNUMBER(L319)),P319-L319,"")</f>
        <v/>
      </c>
      <c r="X319" s="4" t="n"/>
    </row>
    <row r="320">
      <c r="A320" s="4" t="n"/>
      <c r="B320" s="4" t="n"/>
      <c r="C320" s="4" t="n"/>
      <c r="D320" s="4" t="n"/>
      <c r="E320" s="4" t="n"/>
      <c r="F320" s="4" t="n"/>
      <c r="G320" s="4" t="n"/>
      <c r="H320" s="5" t="n"/>
      <c r="I320" s="6" t="n"/>
      <c r="J320" s="4" t="n"/>
      <c r="K320" s="4" t="n"/>
      <c r="L320" s="5" t="n"/>
      <c r="M320" s="6" t="n"/>
      <c r="N320" s="4" t="n"/>
      <c r="O320" s="4" t="n"/>
      <c r="P320" s="5" t="n"/>
      <c r="Q320" s="6" t="n"/>
      <c r="R320" s="6" t="n"/>
      <c r="S320" s="7">
        <f>IF(OR(O320="",Q320=""),"",IFERROR(IF(AND(INDEX(Fees!$D$5:$D$15,MATCH(O320,Fees!$A$5:$A$15,0))&gt;0,Q320&lt;INDEX(Fees!$D$5:$D$15,MATCH(O320,Fees!$A$5:$A$15,0))),Q320*INDEX(Fees!$E$5:$E$15,MATCH(O320,Fees!$A$5:$A$15,0))+INDEX(Fees!$F$5:$F$15,MATCH(O320,Fees!$A$5:$A$15,0)),Q320*INDEX(Fees!$B$5:$B$15,MATCH(O320,Fees!$A$5:$A$15,0))+INDEX(Fees!$C$5:$C$15,MATCH(O320,Fees!$A$5:$A$15,0))),""))</f>
        <v/>
      </c>
      <c r="T320" s="6" t="n"/>
      <c r="U320" s="7">
        <f>IF(AND(N320="Sold",Q320&lt;&gt;""),Q320-N(I320)-N(R320)-IF(T320&lt;&gt;"",T320,N(S320)),"")</f>
        <v/>
      </c>
      <c r="V320" s="8">
        <f>IF(AND(U320&lt;&gt;"",N(Q320)&gt;0),U320/Q320,"")</f>
        <v/>
      </c>
      <c r="W320" s="9">
        <f>IF(AND(ISNUMBER(P320),ISNUMBER(L320)),P320-L320,"")</f>
        <v/>
      </c>
      <c r="X320" s="4" t="n"/>
    </row>
    <row r="321">
      <c r="A321" s="4" t="n"/>
      <c r="B321" s="4" t="n"/>
      <c r="C321" s="4" t="n"/>
      <c r="D321" s="4" t="n"/>
      <c r="E321" s="4" t="n"/>
      <c r="F321" s="4" t="n"/>
      <c r="G321" s="4" t="n"/>
      <c r="H321" s="5" t="n"/>
      <c r="I321" s="6" t="n"/>
      <c r="J321" s="4" t="n"/>
      <c r="K321" s="4" t="n"/>
      <c r="L321" s="5" t="n"/>
      <c r="M321" s="6" t="n"/>
      <c r="N321" s="4" t="n"/>
      <c r="O321" s="4" t="n"/>
      <c r="P321" s="5" t="n"/>
      <c r="Q321" s="6" t="n"/>
      <c r="R321" s="6" t="n"/>
      <c r="S321" s="7">
        <f>IF(OR(O321="",Q321=""),"",IFERROR(IF(AND(INDEX(Fees!$D$5:$D$15,MATCH(O321,Fees!$A$5:$A$15,0))&gt;0,Q321&lt;INDEX(Fees!$D$5:$D$15,MATCH(O321,Fees!$A$5:$A$15,0))),Q321*INDEX(Fees!$E$5:$E$15,MATCH(O321,Fees!$A$5:$A$15,0))+INDEX(Fees!$F$5:$F$15,MATCH(O321,Fees!$A$5:$A$15,0)),Q321*INDEX(Fees!$B$5:$B$15,MATCH(O321,Fees!$A$5:$A$15,0))+INDEX(Fees!$C$5:$C$15,MATCH(O321,Fees!$A$5:$A$15,0))),""))</f>
        <v/>
      </c>
      <c r="T321" s="6" t="n"/>
      <c r="U321" s="7">
        <f>IF(AND(N321="Sold",Q321&lt;&gt;""),Q321-N(I321)-N(R321)-IF(T321&lt;&gt;"",T321,N(S321)),"")</f>
        <v/>
      </c>
      <c r="V321" s="8">
        <f>IF(AND(U321&lt;&gt;"",N(Q321)&gt;0),U321/Q321,"")</f>
        <v/>
      </c>
      <c r="W321" s="9">
        <f>IF(AND(ISNUMBER(P321),ISNUMBER(L321)),P321-L321,"")</f>
        <v/>
      </c>
      <c r="X321" s="4" t="n"/>
    </row>
    <row r="322">
      <c r="A322" s="4" t="n"/>
      <c r="B322" s="4" t="n"/>
      <c r="C322" s="4" t="n"/>
      <c r="D322" s="4" t="n"/>
      <c r="E322" s="4" t="n"/>
      <c r="F322" s="4" t="n"/>
      <c r="G322" s="4" t="n"/>
      <c r="H322" s="5" t="n"/>
      <c r="I322" s="6" t="n"/>
      <c r="J322" s="4" t="n"/>
      <c r="K322" s="4" t="n"/>
      <c r="L322" s="5" t="n"/>
      <c r="M322" s="6" t="n"/>
      <c r="N322" s="4" t="n"/>
      <c r="O322" s="4" t="n"/>
      <c r="P322" s="5" t="n"/>
      <c r="Q322" s="6" t="n"/>
      <c r="R322" s="6" t="n"/>
      <c r="S322" s="7">
        <f>IF(OR(O322="",Q322=""),"",IFERROR(IF(AND(INDEX(Fees!$D$5:$D$15,MATCH(O322,Fees!$A$5:$A$15,0))&gt;0,Q322&lt;INDEX(Fees!$D$5:$D$15,MATCH(O322,Fees!$A$5:$A$15,0))),Q322*INDEX(Fees!$E$5:$E$15,MATCH(O322,Fees!$A$5:$A$15,0))+INDEX(Fees!$F$5:$F$15,MATCH(O322,Fees!$A$5:$A$15,0)),Q322*INDEX(Fees!$B$5:$B$15,MATCH(O322,Fees!$A$5:$A$15,0))+INDEX(Fees!$C$5:$C$15,MATCH(O322,Fees!$A$5:$A$15,0))),""))</f>
        <v/>
      </c>
      <c r="T322" s="6" t="n"/>
      <c r="U322" s="7">
        <f>IF(AND(N322="Sold",Q322&lt;&gt;""),Q322-N(I322)-N(R322)-IF(T322&lt;&gt;"",T322,N(S322)),"")</f>
        <v/>
      </c>
      <c r="V322" s="8">
        <f>IF(AND(U322&lt;&gt;"",N(Q322)&gt;0),U322/Q322,"")</f>
        <v/>
      </c>
      <c r="W322" s="9">
        <f>IF(AND(ISNUMBER(P322),ISNUMBER(L322)),P322-L322,"")</f>
        <v/>
      </c>
      <c r="X322" s="4" t="n"/>
    </row>
    <row r="323">
      <c r="A323" s="4" t="n"/>
      <c r="B323" s="4" t="n"/>
      <c r="C323" s="4" t="n"/>
      <c r="D323" s="4" t="n"/>
      <c r="E323" s="4" t="n"/>
      <c r="F323" s="4" t="n"/>
      <c r="G323" s="4" t="n"/>
      <c r="H323" s="5" t="n"/>
      <c r="I323" s="6" t="n"/>
      <c r="J323" s="4" t="n"/>
      <c r="K323" s="4" t="n"/>
      <c r="L323" s="5" t="n"/>
      <c r="M323" s="6" t="n"/>
      <c r="N323" s="4" t="n"/>
      <c r="O323" s="4" t="n"/>
      <c r="P323" s="5" t="n"/>
      <c r="Q323" s="6" t="n"/>
      <c r="R323" s="6" t="n"/>
      <c r="S323" s="7">
        <f>IF(OR(O323="",Q323=""),"",IFERROR(IF(AND(INDEX(Fees!$D$5:$D$15,MATCH(O323,Fees!$A$5:$A$15,0))&gt;0,Q323&lt;INDEX(Fees!$D$5:$D$15,MATCH(O323,Fees!$A$5:$A$15,0))),Q323*INDEX(Fees!$E$5:$E$15,MATCH(O323,Fees!$A$5:$A$15,0))+INDEX(Fees!$F$5:$F$15,MATCH(O323,Fees!$A$5:$A$15,0)),Q323*INDEX(Fees!$B$5:$B$15,MATCH(O323,Fees!$A$5:$A$15,0))+INDEX(Fees!$C$5:$C$15,MATCH(O323,Fees!$A$5:$A$15,0))),""))</f>
        <v/>
      </c>
      <c r="T323" s="6" t="n"/>
      <c r="U323" s="7">
        <f>IF(AND(N323="Sold",Q323&lt;&gt;""),Q323-N(I323)-N(R323)-IF(T323&lt;&gt;"",T323,N(S323)),"")</f>
        <v/>
      </c>
      <c r="V323" s="8">
        <f>IF(AND(U323&lt;&gt;"",N(Q323)&gt;0),U323/Q323,"")</f>
        <v/>
      </c>
      <c r="W323" s="9">
        <f>IF(AND(ISNUMBER(P323),ISNUMBER(L323)),P323-L323,"")</f>
        <v/>
      </c>
      <c r="X323" s="4" t="n"/>
    </row>
    <row r="324">
      <c r="A324" s="4" t="n"/>
      <c r="B324" s="4" t="n"/>
      <c r="C324" s="4" t="n"/>
      <c r="D324" s="4" t="n"/>
      <c r="E324" s="4" t="n"/>
      <c r="F324" s="4" t="n"/>
      <c r="G324" s="4" t="n"/>
      <c r="H324" s="5" t="n"/>
      <c r="I324" s="6" t="n"/>
      <c r="J324" s="4" t="n"/>
      <c r="K324" s="4" t="n"/>
      <c r="L324" s="5" t="n"/>
      <c r="M324" s="6" t="n"/>
      <c r="N324" s="4" t="n"/>
      <c r="O324" s="4" t="n"/>
      <c r="P324" s="5" t="n"/>
      <c r="Q324" s="6" t="n"/>
      <c r="R324" s="6" t="n"/>
      <c r="S324" s="7">
        <f>IF(OR(O324="",Q324=""),"",IFERROR(IF(AND(INDEX(Fees!$D$5:$D$15,MATCH(O324,Fees!$A$5:$A$15,0))&gt;0,Q324&lt;INDEX(Fees!$D$5:$D$15,MATCH(O324,Fees!$A$5:$A$15,0))),Q324*INDEX(Fees!$E$5:$E$15,MATCH(O324,Fees!$A$5:$A$15,0))+INDEX(Fees!$F$5:$F$15,MATCH(O324,Fees!$A$5:$A$15,0)),Q324*INDEX(Fees!$B$5:$B$15,MATCH(O324,Fees!$A$5:$A$15,0))+INDEX(Fees!$C$5:$C$15,MATCH(O324,Fees!$A$5:$A$15,0))),""))</f>
        <v/>
      </c>
      <c r="T324" s="6" t="n"/>
      <c r="U324" s="7">
        <f>IF(AND(N324="Sold",Q324&lt;&gt;""),Q324-N(I324)-N(R324)-IF(T324&lt;&gt;"",T324,N(S324)),"")</f>
        <v/>
      </c>
      <c r="V324" s="8">
        <f>IF(AND(U324&lt;&gt;"",N(Q324)&gt;0),U324/Q324,"")</f>
        <v/>
      </c>
      <c r="W324" s="9">
        <f>IF(AND(ISNUMBER(P324),ISNUMBER(L324)),P324-L324,"")</f>
        <v/>
      </c>
      <c r="X324" s="4" t="n"/>
    </row>
    <row r="325">
      <c r="A325" s="4" t="n"/>
      <c r="B325" s="4" t="n"/>
      <c r="C325" s="4" t="n"/>
      <c r="D325" s="4" t="n"/>
      <c r="E325" s="4" t="n"/>
      <c r="F325" s="4" t="n"/>
      <c r="G325" s="4" t="n"/>
      <c r="H325" s="5" t="n"/>
      <c r="I325" s="6" t="n"/>
      <c r="J325" s="4" t="n"/>
      <c r="K325" s="4" t="n"/>
      <c r="L325" s="5" t="n"/>
      <c r="M325" s="6" t="n"/>
      <c r="N325" s="4" t="n"/>
      <c r="O325" s="4" t="n"/>
      <c r="P325" s="5" t="n"/>
      <c r="Q325" s="6" t="n"/>
      <c r="R325" s="6" t="n"/>
      <c r="S325" s="7">
        <f>IF(OR(O325="",Q325=""),"",IFERROR(IF(AND(INDEX(Fees!$D$5:$D$15,MATCH(O325,Fees!$A$5:$A$15,0))&gt;0,Q325&lt;INDEX(Fees!$D$5:$D$15,MATCH(O325,Fees!$A$5:$A$15,0))),Q325*INDEX(Fees!$E$5:$E$15,MATCH(O325,Fees!$A$5:$A$15,0))+INDEX(Fees!$F$5:$F$15,MATCH(O325,Fees!$A$5:$A$15,0)),Q325*INDEX(Fees!$B$5:$B$15,MATCH(O325,Fees!$A$5:$A$15,0))+INDEX(Fees!$C$5:$C$15,MATCH(O325,Fees!$A$5:$A$15,0))),""))</f>
        <v/>
      </c>
      <c r="T325" s="6" t="n"/>
      <c r="U325" s="7">
        <f>IF(AND(N325="Sold",Q325&lt;&gt;""),Q325-N(I325)-N(R325)-IF(T325&lt;&gt;"",T325,N(S325)),"")</f>
        <v/>
      </c>
      <c r="V325" s="8">
        <f>IF(AND(U325&lt;&gt;"",N(Q325)&gt;0),U325/Q325,"")</f>
        <v/>
      </c>
      <c r="W325" s="9">
        <f>IF(AND(ISNUMBER(P325),ISNUMBER(L325)),P325-L325,"")</f>
        <v/>
      </c>
      <c r="X325" s="4" t="n"/>
    </row>
    <row r="326">
      <c r="A326" s="4" t="n"/>
      <c r="B326" s="4" t="n"/>
      <c r="C326" s="4" t="n"/>
      <c r="D326" s="4" t="n"/>
      <c r="E326" s="4" t="n"/>
      <c r="F326" s="4" t="n"/>
      <c r="G326" s="4" t="n"/>
      <c r="H326" s="5" t="n"/>
      <c r="I326" s="6" t="n"/>
      <c r="J326" s="4" t="n"/>
      <c r="K326" s="4" t="n"/>
      <c r="L326" s="5" t="n"/>
      <c r="M326" s="6" t="n"/>
      <c r="N326" s="4" t="n"/>
      <c r="O326" s="4" t="n"/>
      <c r="P326" s="5" t="n"/>
      <c r="Q326" s="6" t="n"/>
      <c r="R326" s="6" t="n"/>
      <c r="S326" s="7">
        <f>IF(OR(O326="",Q326=""),"",IFERROR(IF(AND(INDEX(Fees!$D$5:$D$15,MATCH(O326,Fees!$A$5:$A$15,0))&gt;0,Q326&lt;INDEX(Fees!$D$5:$D$15,MATCH(O326,Fees!$A$5:$A$15,0))),Q326*INDEX(Fees!$E$5:$E$15,MATCH(O326,Fees!$A$5:$A$15,0))+INDEX(Fees!$F$5:$F$15,MATCH(O326,Fees!$A$5:$A$15,0)),Q326*INDEX(Fees!$B$5:$B$15,MATCH(O326,Fees!$A$5:$A$15,0))+INDEX(Fees!$C$5:$C$15,MATCH(O326,Fees!$A$5:$A$15,0))),""))</f>
        <v/>
      </c>
      <c r="T326" s="6" t="n"/>
      <c r="U326" s="7">
        <f>IF(AND(N326="Sold",Q326&lt;&gt;""),Q326-N(I326)-N(R326)-IF(T326&lt;&gt;"",T326,N(S326)),"")</f>
        <v/>
      </c>
      <c r="V326" s="8">
        <f>IF(AND(U326&lt;&gt;"",N(Q326)&gt;0),U326/Q326,"")</f>
        <v/>
      </c>
      <c r="W326" s="9">
        <f>IF(AND(ISNUMBER(P326),ISNUMBER(L326)),P326-L326,"")</f>
        <v/>
      </c>
      <c r="X326" s="4" t="n"/>
    </row>
    <row r="327">
      <c r="A327" s="4" t="n"/>
      <c r="B327" s="4" t="n"/>
      <c r="C327" s="4" t="n"/>
      <c r="D327" s="4" t="n"/>
      <c r="E327" s="4" t="n"/>
      <c r="F327" s="4" t="n"/>
      <c r="G327" s="4" t="n"/>
      <c r="H327" s="5" t="n"/>
      <c r="I327" s="6" t="n"/>
      <c r="J327" s="4" t="n"/>
      <c r="K327" s="4" t="n"/>
      <c r="L327" s="5" t="n"/>
      <c r="M327" s="6" t="n"/>
      <c r="N327" s="4" t="n"/>
      <c r="O327" s="4" t="n"/>
      <c r="P327" s="5" t="n"/>
      <c r="Q327" s="6" t="n"/>
      <c r="R327" s="6" t="n"/>
      <c r="S327" s="7">
        <f>IF(OR(O327="",Q327=""),"",IFERROR(IF(AND(INDEX(Fees!$D$5:$D$15,MATCH(O327,Fees!$A$5:$A$15,0))&gt;0,Q327&lt;INDEX(Fees!$D$5:$D$15,MATCH(O327,Fees!$A$5:$A$15,0))),Q327*INDEX(Fees!$E$5:$E$15,MATCH(O327,Fees!$A$5:$A$15,0))+INDEX(Fees!$F$5:$F$15,MATCH(O327,Fees!$A$5:$A$15,0)),Q327*INDEX(Fees!$B$5:$B$15,MATCH(O327,Fees!$A$5:$A$15,0))+INDEX(Fees!$C$5:$C$15,MATCH(O327,Fees!$A$5:$A$15,0))),""))</f>
        <v/>
      </c>
      <c r="T327" s="6" t="n"/>
      <c r="U327" s="7">
        <f>IF(AND(N327="Sold",Q327&lt;&gt;""),Q327-N(I327)-N(R327)-IF(T327&lt;&gt;"",T327,N(S327)),"")</f>
        <v/>
      </c>
      <c r="V327" s="8">
        <f>IF(AND(U327&lt;&gt;"",N(Q327)&gt;0),U327/Q327,"")</f>
        <v/>
      </c>
      <c r="W327" s="9">
        <f>IF(AND(ISNUMBER(P327),ISNUMBER(L327)),P327-L327,"")</f>
        <v/>
      </c>
      <c r="X327" s="4" t="n"/>
    </row>
    <row r="328">
      <c r="A328" s="4" t="n"/>
      <c r="B328" s="4" t="n"/>
      <c r="C328" s="4" t="n"/>
      <c r="D328" s="4" t="n"/>
      <c r="E328" s="4" t="n"/>
      <c r="F328" s="4" t="n"/>
      <c r="G328" s="4" t="n"/>
      <c r="H328" s="5" t="n"/>
      <c r="I328" s="6" t="n"/>
      <c r="J328" s="4" t="n"/>
      <c r="K328" s="4" t="n"/>
      <c r="L328" s="5" t="n"/>
      <c r="M328" s="6" t="n"/>
      <c r="N328" s="4" t="n"/>
      <c r="O328" s="4" t="n"/>
      <c r="P328" s="5" t="n"/>
      <c r="Q328" s="6" t="n"/>
      <c r="R328" s="6" t="n"/>
      <c r="S328" s="7">
        <f>IF(OR(O328="",Q328=""),"",IFERROR(IF(AND(INDEX(Fees!$D$5:$D$15,MATCH(O328,Fees!$A$5:$A$15,0))&gt;0,Q328&lt;INDEX(Fees!$D$5:$D$15,MATCH(O328,Fees!$A$5:$A$15,0))),Q328*INDEX(Fees!$E$5:$E$15,MATCH(O328,Fees!$A$5:$A$15,0))+INDEX(Fees!$F$5:$F$15,MATCH(O328,Fees!$A$5:$A$15,0)),Q328*INDEX(Fees!$B$5:$B$15,MATCH(O328,Fees!$A$5:$A$15,0))+INDEX(Fees!$C$5:$C$15,MATCH(O328,Fees!$A$5:$A$15,0))),""))</f>
        <v/>
      </c>
      <c r="T328" s="6" t="n"/>
      <c r="U328" s="7">
        <f>IF(AND(N328="Sold",Q328&lt;&gt;""),Q328-N(I328)-N(R328)-IF(T328&lt;&gt;"",T328,N(S328)),"")</f>
        <v/>
      </c>
      <c r="V328" s="8">
        <f>IF(AND(U328&lt;&gt;"",N(Q328)&gt;0),U328/Q328,"")</f>
        <v/>
      </c>
      <c r="W328" s="9">
        <f>IF(AND(ISNUMBER(P328),ISNUMBER(L328)),P328-L328,"")</f>
        <v/>
      </c>
      <c r="X328" s="4" t="n"/>
    </row>
    <row r="329">
      <c r="A329" s="4" t="n"/>
      <c r="B329" s="4" t="n"/>
      <c r="C329" s="4" t="n"/>
      <c r="D329" s="4" t="n"/>
      <c r="E329" s="4" t="n"/>
      <c r="F329" s="4" t="n"/>
      <c r="G329" s="4" t="n"/>
      <c r="H329" s="5" t="n"/>
      <c r="I329" s="6" t="n"/>
      <c r="J329" s="4" t="n"/>
      <c r="K329" s="4" t="n"/>
      <c r="L329" s="5" t="n"/>
      <c r="M329" s="6" t="n"/>
      <c r="N329" s="4" t="n"/>
      <c r="O329" s="4" t="n"/>
      <c r="P329" s="5" t="n"/>
      <c r="Q329" s="6" t="n"/>
      <c r="R329" s="6" t="n"/>
      <c r="S329" s="7">
        <f>IF(OR(O329="",Q329=""),"",IFERROR(IF(AND(INDEX(Fees!$D$5:$D$15,MATCH(O329,Fees!$A$5:$A$15,0))&gt;0,Q329&lt;INDEX(Fees!$D$5:$D$15,MATCH(O329,Fees!$A$5:$A$15,0))),Q329*INDEX(Fees!$E$5:$E$15,MATCH(O329,Fees!$A$5:$A$15,0))+INDEX(Fees!$F$5:$F$15,MATCH(O329,Fees!$A$5:$A$15,0)),Q329*INDEX(Fees!$B$5:$B$15,MATCH(O329,Fees!$A$5:$A$15,0))+INDEX(Fees!$C$5:$C$15,MATCH(O329,Fees!$A$5:$A$15,0))),""))</f>
        <v/>
      </c>
      <c r="T329" s="6" t="n"/>
      <c r="U329" s="7">
        <f>IF(AND(N329="Sold",Q329&lt;&gt;""),Q329-N(I329)-N(R329)-IF(T329&lt;&gt;"",T329,N(S329)),"")</f>
        <v/>
      </c>
      <c r="V329" s="8">
        <f>IF(AND(U329&lt;&gt;"",N(Q329)&gt;0),U329/Q329,"")</f>
        <v/>
      </c>
      <c r="W329" s="9">
        <f>IF(AND(ISNUMBER(P329),ISNUMBER(L329)),P329-L329,"")</f>
        <v/>
      </c>
      <c r="X329" s="4" t="n"/>
    </row>
    <row r="330">
      <c r="A330" s="4" t="n"/>
      <c r="B330" s="4" t="n"/>
      <c r="C330" s="4" t="n"/>
      <c r="D330" s="4" t="n"/>
      <c r="E330" s="4" t="n"/>
      <c r="F330" s="4" t="n"/>
      <c r="G330" s="4" t="n"/>
      <c r="H330" s="5" t="n"/>
      <c r="I330" s="6" t="n"/>
      <c r="J330" s="4" t="n"/>
      <c r="K330" s="4" t="n"/>
      <c r="L330" s="5" t="n"/>
      <c r="M330" s="6" t="n"/>
      <c r="N330" s="4" t="n"/>
      <c r="O330" s="4" t="n"/>
      <c r="P330" s="5" t="n"/>
      <c r="Q330" s="6" t="n"/>
      <c r="R330" s="6" t="n"/>
      <c r="S330" s="7">
        <f>IF(OR(O330="",Q330=""),"",IFERROR(IF(AND(INDEX(Fees!$D$5:$D$15,MATCH(O330,Fees!$A$5:$A$15,0))&gt;0,Q330&lt;INDEX(Fees!$D$5:$D$15,MATCH(O330,Fees!$A$5:$A$15,0))),Q330*INDEX(Fees!$E$5:$E$15,MATCH(O330,Fees!$A$5:$A$15,0))+INDEX(Fees!$F$5:$F$15,MATCH(O330,Fees!$A$5:$A$15,0)),Q330*INDEX(Fees!$B$5:$B$15,MATCH(O330,Fees!$A$5:$A$15,0))+INDEX(Fees!$C$5:$C$15,MATCH(O330,Fees!$A$5:$A$15,0))),""))</f>
        <v/>
      </c>
      <c r="T330" s="6" t="n"/>
      <c r="U330" s="7">
        <f>IF(AND(N330="Sold",Q330&lt;&gt;""),Q330-N(I330)-N(R330)-IF(T330&lt;&gt;"",T330,N(S330)),"")</f>
        <v/>
      </c>
      <c r="V330" s="8">
        <f>IF(AND(U330&lt;&gt;"",N(Q330)&gt;0),U330/Q330,"")</f>
        <v/>
      </c>
      <c r="W330" s="9">
        <f>IF(AND(ISNUMBER(P330),ISNUMBER(L330)),P330-L330,"")</f>
        <v/>
      </c>
      <c r="X330" s="4" t="n"/>
    </row>
    <row r="331">
      <c r="A331" s="4" t="n"/>
      <c r="B331" s="4" t="n"/>
      <c r="C331" s="4" t="n"/>
      <c r="D331" s="4" t="n"/>
      <c r="E331" s="4" t="n"/>
      <c r="F331" s="4" t="n"/>
      <c r="G331" s="4" t="n"/>
      <c r="H331" s="5" t="n"/>
      <c r="I331" s="6" t="n"/>
      <c r="J331" s="4" t="n"/>
      <c r="K331" s="4" t="n"/>
      <c r="L331" s="5" t="n"/>
      <c r="M331" s="6" t="n"/>
      <c r="N331" s="4" t="n"/>
      <c r="O331" s="4" t="n"/>
      <c r="P331" s="5" t="n"/>
      <c r="Q331" s="6" t="n"/>
      <c r="R331" s="6" t="n"/>
      <c r="S331" s="7">
        <f>IF(OR(O331="",Q331=""),"",IFERROR(IF(AND(INDEX(Fees!$D$5:$D$15,MATCH(O331,Fees!$A$5:$A$15,0))&gt;0,Q331&lt;INDEX(Fees!$D$5:$D$15,MATCH(O331,Fees!$A$5:$A$15,0))),Q331*INDEX(Fees!$E$5:$E$15,MATCH(O331,Fees!$A$5:$A$15,0))+INDEX(Fees!$F$5:$F$15,MATCH(O331,Fees!$A$5:$A$15,0)),Q331*INDEX(Fees!$B$5:$B$15,MATCH(O331,Fees!$A$5:$A$15,0))+INDEX(Fees!$C$5:$C$15,MATCH(O331,Fees!$A$5:$A$15,0))),""))</f>
        <v/>
      </c>
      <c r="T331" s="6" t="n"/>
      <c r="U331" s="7">
        <f>IF(AND(N331="Sold",Q331&lt;&gt;""),Q331-N(I331)-N(R331)-IF(T331&lt;&gt;"",T331,N(S331)),"")</f>
        <v/>
      </c>
      <c r="V331" s="8">
        <f>IF(AND(U331&lt;&gt;"",N(Q331)&gt;0),U331/Q331,"")</f>
        <v/>
      </c>
      <c r="W331" s="9">
        <f>IF(AND(ISNUMBER(P331),ISNUMBER(L331)),P331-L331,"")</f>
        <v/>
      </c>
      <c r="X331" s="4" t="n"/>
    </row>
    <row r="332">
      <c r="A332" s="4" t="n"/>
      <c r="B332" s="4" t="n"/>
      <c r="C332" s="4" t="n"/>
      <c r="D332" s="4" t="n"/>
      <c r="E332" s="4" t="n"/>
      <c r="F332" s="4" t="n"/>
      <c r="G332" s="4" t="n"/>
      <c r="H332" s="5" t="n"/>
      <c r="I332" s="6" t="n"/>
      <c r="J332" s="4" t="n"/>
      <c r="K332" s="4" t="n"/>
      <c r="L332" s="5" t="n"/>
      <c r="M332" s="6" t="n"/>
      <c r="N332" s="4" t="n"/>
      <c r="O332" s="4" t="n"/>
      <c r="P332" s="5" t="n"/>
      <c r="Q332" s="6" t="n"/>
      <c r="R332" s="6" t="n"/>
      <c r="S332" s="7">
        <f>IF(OR(O332="",Q332=""),"",IFERROR(IF(AND(INDEX(Fees!$D$5:$D$15,MATCH(O332,Fees!$A$5:$A$15,0))&gt;0,Q332&lt;INDEX(Fees!$D$5:$D$15,MATCH(O332,Fees!$A$5:$A$15,0))),Q332*INDEX(Fees!$E$5:$E$15,MATCH(O332,Fees!$A$5:$A$15,0))+INDEX(Fees!$F$5:$F$15,MATCH(O332,Fees!$A$5:$A$15,0)),Q332*INDEX(Fees!$B$5:$B$15,MATCH(O332,Fees!$A$5:$A$15,0))+INDEX(Fees!$C$5:$C$15,MATCH(O332,Fees!$A$5:$A$15,0))),""))</f>
        <v/>
      </c>
      <c r="T332" s="6" t="n"/>
      <c r="U332" s="7">
        <f>IF(AND(N332="Sold",Q332&lt;&gt;""),Q332-N(I332)-N(R332)-IF(T332&lt;&gt;"",T332,N(S332)),"")</f>
        <v/>
      </c>
      <c r="V332" s="8">
        <f>IF(AND(U332&lt;&gt;"",N(Q332)&gt;0),U332/Q332,"")</f>
        <v/>
      </c>
      <c r="W332" s="9">
        <f>IF(AND(ISNUMBER(P332),ISNUMBER(L332)),P332-L332,"")</f>
        <v/>
      </c>
      <c r="X332" s="4" t="n"/>
    </row>
    <row r="333">
      <c r="A333" s="4" t="n"/>
      <c r="B333" s="4" t="n"/>
      <c r="C333" s="4" t="n"/>
      <c r="D333" s="4" t="n"/>
      <c r="E333" s="4" t="n"/>
      <c r="F333" s="4" t="n"/>
      <c r="G333" s="4" t="n"/>
      <c r="H333" s="5" t="n"/>
      <c r="I333" s="6" t="n"/>
      <c r="J333" s="4" t="n"/>
      <c r="K333" s="4" t="n"/>
      <c r="L333" s="5" t="n"/>
      <c r="M333" s="6" t="n"/>
      <c r="N333" s="4" t="n"/>
      <c r="O333" s="4" t="n"/>
      <c r="P333" s="5" t="n"/>
      <c r="Q333" s="6" t="n"/>
      <c r="R333" s="6" t="n"/>
      <c r="S333" s="7">
        <f>IF(OR(O333="",Q333=""),"",IFERROR(IF(AND(INDEX(Fees!$D$5:$D$15,MATCH(O333,Fees!$A$5:$A$15,0))&gt;0,Q333&lt;INDEX(Fees!$D$5:$D$15,MATCH(O333,Fees!$A$5:$A$15,0))),Q333*INDEX(Fees!$E$5:$E$15,MATCH(O333,Fees!$A$5:$A$15,0))+INDEX(Fees!$F$5:$F$15,MATCH(O333,Fees!$A$5:$A$15,0)),Q333*INDEX(Fees!$B$5:$B$15,MATCH(O333,Fees!$A$5:$A$15,0))+INDEX(Fees!$C$5:$C$15,MATCH(O333,Fees!$A$5:$A$15,0))),""))</f>
        <v/>
      </c>
      <c r="T333" s="6" t="n"/>
      <c r="U333" s="7">
        <f>IF(AND(N333="Sold",Q333&lt;&gt;""),Q333-N(I333)-N(R333)-IF(T333&lt;&gt;"",T333,N(S333)),"")</f>
        <v/>
      </c>
      <c r="V333" s="8">
        <f>IF(AND(U333&lt;&gt;"",N(Q333)&gt;0),U333/Q333,"")</f>
        <v/>
      </c>
      <c r="W333" s="9">
        <f>IF(AND(ISNUMBER(P333),ISNUMBER(L333)),P333-L333,"")</f>
        <v/>
      </c>
      <c r="X333" s="4" t="n"/>
    </row>
    <row r="334">
      <c r="A334" s="4" t="n"/>
      <c r="B334" s="4" t="n"/>
      <c r="C334" s="4" t="n"/>
      <c r="D334" s="4" t="n"/>
      <c r="E334" s="4" t="n"/>
      <c r="F334" s="4" t="n"/>
      <c r="G334" s="4" t="n"/>
      <c r="H334" s="5" t="n"/>
      <c r="I334" s="6" t="n"/>
      <c r="J334" s="4" t="n"/>
      <c r="K334" s="4" t="n"/>
      <c r="L334" s="5" t="n"/>
      <c r="M334" s="6" t="n"/>
      <c r="N334" s="4" t="n"/>
      <c r="O334" s="4" t="n"/>
      <c r="P334" s="5" t="n"/>
      <c r="Q334" s="6" t="n"/>
      <c r="R334" s="6" t="n"/>
      <c r="S334" s="7">
        <f>IF(OR(O334="",Q334=""),"",IFERROR(IF(AND(INDEX(Fees!$D$5:$D$15,MATCH(O334,Fees!$A$5:$A$15,0))&gt;0,Q334&lt;INDEX(Fees!$D$5:$D$15,MATCH(O334,Fees!$A$5:$A$15,0))),Q334*INDEX(Fees!$E$5:$E$15,MATCH(O334,Fees!$A$5:$A$15,0))+INDEX(Fees!$F$5:$F$15,MATCH(O334,Fees!$A$5:$A$15,0)),Q334*INDEX(Fees!$B$5:$B$15,MATCH(O334,Fees!$A$5:$A$15,0))+INDEX(Fees!$C$5:$C$15,MATCH(O334,Fees!$A$5:$A$15,0))),""))</f>
        <v/>
      </c>
      <c r="T334" s="6" t="n"/>
      <c r="U334" s="7">
        <f>IF(AND(N334="Sold",Q334&lt;&gt;""),Q334-N(I334)-N(R334)-IF(T334&lt;&gt;"",T334,N(S334)),"")</f>
        <v/>
      </c>
      <c r="V334" s="8">
        <f>IF(AND(U334&lt;&gt;"",N(Q334)&gt;0),U334/Q334,"")</f>
        <v/>
      </c>
      <c r="W334" s="9">
        <f>IF(AND(ISNUMBER(P334),ISNUMBER(L334)),P334-L334,"")</f>
        <v/>
      </c>
      <c r="X334" s="4" t="n"/>
    </row>
    <row r="335">
      <c r="A335" s="4" t="n"/>
      <c r="B335" s="4" t="n"/>
      <c r="C335" s="4" t="n"/>
      <c r="D335" s="4" t="n"/>
      <c r="E335" s="4" t="n"/>
      <c r="F335" s="4" t="n"/>
      <c r="G335" s="4" t="n"/>
      <c r="H335" s="5" t="n"/>
      <c r="I335" s="6" t="n"/>
      <c r="J335" s="4" t="n"/>
      <c r="K335" s="4" t="n"/>
      <c r="L335" s="5" t="n"/>
      <c r="M335" s="6" t="n"/>
      <c r="N335" s="4" t="n"/>
      <c r="O335" s="4" t="n"/>
      <c r="P335" s="5" t="n"/>
      <c r="Q335" s="6" t="n"/>
      <c r="R335" s="6" t="n"/>
      <c r="S335" s="7">
        <f>IF(OR(O335="",Q335=""),"",IFERROR(IF(AND(INDEX(Fees!$D$5:$D$15,MATCH(O335,Fees!$A$5:$A$15,0))&gt;0,Q335&lt;INDEX(Fees!$D$5:$D$15,MATCH(O335,Fees!$A$5:$A$15,0))),Q335*INDEX(Fees!$E$5:$E$15,MATCH(O335,Fees!$A$5:$A$15,0))+INDEX(Fees!$F$5:$F$15,MATCH(O335,Fees!$A$5:$A$15,0)),Q335*INDEX(Fees!$B$5:$B$15,MATCH(O335,Fees!$A$5:$A$15,0))+INDEX(Fees!$C$5:$C$15,MATCH(O335,Fees!$A$5:$A$15,0))),""))</f>
        <v/>
      </c>
      <c r="T335" s="6" t="n"/>
      <c r="U335" s="7">
        <f>IF(AND(N335="Sold",Q335&lt;&gt;""),Q335-N(I335)-N(R335)-IF(T335&lt;&gt;"",T335,N(S335)),"")</f>
        <v/>
      </c>
      <c r="V335" s="8">
        <f>IF(AND(U335&lt;&gt;"",N(Q335)&gt;0),U335/Q335,"")</f>
        <v/>
      </c>
      <c r="W335" s="9">
        <f>IF(AND(ISNUMBER(P335),ISNUMBER(L335)),P335-L335,"")</f>
        <v/>
      </c>
      <c r="X335" s="4" t="n"/>
    </row>
    <row r="336">
      <c r="A336" s="4" t="n"/>
      <c r="B336" s="4" t="n"/>
      <c r="C336" s="4" t="n"/>
      <c r="D336" s="4" t="n"/>
      <c r="E336" s="4" t="n"/>
      <c r="F336" s="4" t="n"/>
      <c r="G336" s="4" t="n"/>
      <c r="H336" s="5" t="n"/>
      <c r="I336" s="6" t="n"/>
      <c r="J336" s="4" t="n"/>
      <c r="K336" s="4" t="n"/>
      <c r="L336" s="5" t="n"/>
      <c r="M336" s="6" t="n"/>
      <c r="N336" s="4" t="n"/>
      <c r="O336" s="4" t="n"/>
      <c r="P336" s="5" t="n"/>
      <c r="Q336" s="6" t="n"/>
      <c r="R336" s="6" t="n"/>
      <c r="S336" s="7">
        <f>IF(OR(O336="",Q336=""),"",IFERROR(IF(AND(INDEX(Fees!$D$5:$D$15,MATCH(O336,Fees!$A$5:$A$15,0))&gt;0,Q336&lt;INDEX(Fees!$D$5:$D$15,MATCH(O336,Fees!$A$5:$A$15,0))),Q336*INDEX(Fees!$E$5:$E$15,MATCH(O336,Fees!$A$5:$A$15,0))+INDEX(Fees!$F$5:$F$15,MATCH(O336,Fees!$A$5:$A$15,0)),Q336*INDEX(Fees!$B$5:$B$15,MATCH(O336,Fees!$A$5:$A$15,0))+INDEX(Fees!$C$5:$C$15,MATCH(O336,Fees!$A$5:$A$15,0))),""))</f>
        <v/>
      </c>
      <c r="T336" s="6" t="n"/>
      <c r="U336" s="7">
        <f>IF(AND(N336="Sold",Q336&lt;&gt;""),Q336-N(I336)-N(R336)-IF(T336&lt;&gt;"",T336,N(S336)),"")</f>
        <v/>
      </c>
      <c r="V336" s="8">
        <f>IF(AND(U336&lt;&gt;"",N(Q336)&gt;0),U336/Q336,"")</f>
        <v/>
      </c>
      <c r="W336" s="9">
        <f>IF(AND(ISNUMBER(P336),ISNUMBER(L336)),P336-L336,"")</f>
        <v/>
      </c>
      <c r="X336" s="4" t="n"/>
    </row>
    <row r="337">
      <c r="A337" s="4" t="n"/>
      <c r="B337" s="4" t="n"/>
      <c r="C337" s="4" t="n"/>
      <c r="D337" s="4" t="n"/>
      <c r="E337" s="4" t="n"/>
      <c r="F337" s="4" t="n"/>
      <c r="G337" s="4" t="n"/>
      <c r="H337" s="5" t="n"/>
      <c r="I337" s="6" t="n"/>
      <c r="J337" s="4" t="n"/>
      <c r="K337" s="4" t="n"/>
      <c r="L337" s="5" t="n"/>
      <c r="M337" s="6" t="n"/>
      <c r="N337" s="4" t="n"/>
      <c r="O337" s="4" t="n"/>
      <c r="P337" s="5" t="n"/>
      <c r="Q337" s="6" t="n"/>
      <c r="R337" s="6" t="n"/>
      <c r="S337" s="7">
        <f>IF(OR(O337="",Q337=""),"",IFERROR(IF(AND(INDEX(Fees!$D$5:$D$15,MATCH(O337,Fees!$A$5:$A$15,0))&gt;0,Q337&lt;INDEX(Fees!$D$5:$D$15,MATCH(O337,Fees!$A$5:$A$15,0))),Q337*INDEX(Fees!$E$5:$E$15,MATCH(O337,Fees!$A$5:$A$15,0))+INDEX(Fees!$F$5:$F$15,MATCH(O337,Fees!$A$5:$A$15,0)),Q337*INDEX(Fees!$B$5:$B$15,MATCH(O337,Fees!$A$5:$A$15,0))+INDEX(Fees!$C$5:$C$15,MATCH(O337,Fees!$A$5:$A$15,0))),""))</f>
        <v/>
      </c>
      <c r="T337" s="6" t="n"/>
      <c r="U337" s="7">
        <f>IF(AND(N337="Sold",Q337&lt;&gt;""),Q337-N(I337)-N(R337)-IF(T337&lt;&gt;"",T337,N(S337)),"")</f>
        <v/>
      </c>
      <c r="V337" s="8">
        <f>IF(AND(U337&lt;&gt;"",N(Q337)&gt;0),U337/Q337,"")</f>
        <v/>
      </c>
      <c r="W337" s="9">
        <f>IF(AND(ISNUMBER(P337),ISNUMBER(L337)),P337-L337,"")</f>
        <v/>
      </c>
      <c r="X337" s="4" t="n"/>
    </row>
    <row r="338">
      <c r="A338" s="4" t="n"/>
      <c r="B338" s="4" t="n"/>
      <c r="C338" s="4" t="n"/>
      <c r="D338" s="4" t="n"/>
      <c r="E338" s="4" t="n"/>
      <c r="F338" s="4" t="n"/>
      <c r="G338" s="4" t="n"/>
      <c r="H338" s="5" t="n"/>
      <c r="I338" s="6" t="n"/>
      <c r="J338" s="4" t="n"/>
      <c r="K338" s="4" t="n"/>
      <c r="L338" s="5" t="n"/>
      <c r="M338" s="6" t="n"/>
      <c r="N338" s="4" t="n"/>
      <c r="O338" s="4" t="n"/>
      <c r="P338" s="5" t="n"/>
      <c r="Q338" s="6" t="n"/>
      <c r="R338" s="6" t="n"/>
      <c r="S338" s="7">
        <f>IF(OR(O338="",Q338=""),"",IFERROR(IF(AND(INDEX(Fees!$D$5:$D$15,MATCH(O338,Fees!$A$5:$A$15,0))&gt;0,Q338&lt;INDEX(Fees!$D$5:$D$15,MATCH(O338,Fees!$A$5:$A$15,0))),Q338*INDEX(Fees!$E$5:$E$15,MATCH(O338,Fees!$A$5:$A$15,0))+INDEX(Fees!$F$5:$F$15,MATCH(O338,Fees!$A$5:$A$15,0)),Q338*INDEX(Fees!$B$5:$B$15,MATCH(O338,Fees!$A$5:$A$15,0))+INDEX(Fees!$C$5:$C$15,MATCH(O338,Fees!$A$5:$A$15,0))),""))</f>
        <v/>
      </c>
      <c r="T338" s="6" t="n"/>
      <c r="U338" s="7">
        <f>IF(AND(N338="Sold",Q338&lt;&gt;""),Q338-N(I338)-N(R338)-IF(T338&lt;&gt;"",T338,N(S338)),"")</f>
        <v/>
      </c>
      <c r="V338" s="8">
        <f>IF(AND(U338&lt;&gt;"",N(Q338)&gt;0),U338/Q338,"")</f>
        <v/>
      </c>
      <c r="W338" s="9">
        <f>IF(AND(ISNUMBER(P338),ISNUMBER(L338)),P338-L338,"")</f>
        <v/>
      </c>
      <c r="X338" s="4" t="n"/>
    </row>
    <row r="339">
      <c r="A339" s="4" t="n"/>
      <c r="B339" s="4" t="n"/>
      <c r="C339" s="4" t="n"/>
      <c r="D339" s="4" t="n"/>
      <c r="E339" s="4" t="n"/>
      <c r="F339" s="4" t="n"/>
      <c r="G339" s="4" t="n"/>
      <c r="H339" s="5" t="n"/>
      <c r="I339" s="6" t="n"/>
      <c r="J339" s="4" t="n"/>
      <c r="K339" s="4" t="n"/>
      <c r="L339" s="5" t="n"/>
      <c r="M339" s="6" t="n"/>
      <c r="N339" s="4" t="n"/>
      <c r="O339" s="4" t="n"/>
      <c r="P339" s="5" t="n"/>
      <c r="Q339" s="6" t="n"/>
      <c r="R339" s="6" t="n"/>
      <c r="S339" s="7">
        <f>IF(OR(O339="",Q339=""),"",IFERROR(IF(AND(INDEX(Fees!$D$5:$D$15,MATCH(O339,Fees!$A$5:$A$15,0))&gt;0,Q339&lt;INDEX(Fees!$D$5:$D$15,MATCH(O339,Fees!$A$5:$A$15,0))),Q339*INDEX(Fees!$E$5:$E$15,MATCH(O339,Fees!$A$5:$A$15,0))+INDEX(Fees!$F$5:$F$15,MATCH(O339,Fees!$A$5:$A$15,0)),Q339*INDEX(Fees!$B$5:$B$15,MATCH(O339,Fees!$A$5:$A$15,0))+INDEX(Fees!$C$5:$C$15,MATCH(O339,Fees!$A$5:$A$15,0))),""))</f>
        <v/>
      </c>
      <c r="T339" s="6" t="n"/>
      <c r="U339" s="7">
        <f>IF(AND(N339="Sold",Q339&lt;&gt;""),Q339-N(I339)-N(R339)-IF(T339&lt;&gt;"",T339,N(S339)),"")</f>
        <v/>
      </c>
      <c r="V339" s="8">
        <f>IF(AND(U339&lt;&gt;"",N(Q339)&gt;0),U339/Q339,"")</f>
        <v/>
      </c>
      <c r="W339" s="9">
        <f>IF(AND(ISNUMBER(P339),ISNUMBER(L339)),P339-L339,"")</f>
        <v/>
      </c>
      <c r="X339" s="4" t="n"/>
    </row>
    <row r="340">
      <c r="A340" s="4" t="n"/>
      <c r="B340" s="4" t="n"/>
      <c r="C340" s="4" t="n"/>
      <c r="D340" s="4" t="n"/>
      <c r="E340" s="4" t="n"/>
      <c r="F340" s="4" t="n"/>
      <c r="G340" s="4" t="n"/>
      <c r="H340" s="5" t="n"/>
      <c r="I340" s="6" t="n"/>
      <c r="J340" s="4" t="n"/>
      <c r="K340" s="4" t="n"/>
      <c r="L340" s="5" t="n"/>
      <c r="M340" s="6" t="n"/>
      <c r="N340" s="4" t="n"/>
      <c r="O340" s="4" t="n"/>
      <c r="P340" s="5" t="n"/>
      <c r="Q340" s="6" t="n"/>
      <c r="R340" s="6" t="n"/>
      <c r="S340" s="7">
        <f>IF(OR(O340="",Q340=""),"",IFERROR(IF(AND(INDEX(Fees!$D$5:$D$15,MATCH(O340,Fees!$A$5:$A$15,0))&gt;0,Q340&lt;INDEX(Fees!$D$5:$D$15,MATCH(O340,Fees!$A$5:$A$15,0))),Q340*INDEX(Fees!$E$5:$E$15,MATCH(O340,Fees!$A$5:$A$15,0))+INDEX(Fees!$F$5:$F$15,MATCH(O340,Fees!$A$5:$A$15,0)),Q340*INDEX(Fees!$B$5:$B$15,MATCH(O340,Fees!$A$5:$A$15,0))+INDEX(Fees!$C$5:$C$15,MATCH(O340,Fees!$A$5:$A$15,0))),""))</f>
        <v/>
      </c>
      <c r="T340" s="6" t="n"/>
      <c r="U340" s="7">
        <f>IF(AND(N340="Sold",Q340&lt;&gt;""),Q340-N(I340)-N(R340)-IF(T340&lt;&gt;"",T340,N(S340)),"")</f>
        <v/>
      </c>
      <c r="V340" s="8">
        <f>IF(AND(U340&lt;&gt;"",N(Q340)&gt;0),U340/Q340,"")</f>
        <v/>
      </c>
      <c r="W340" s="9">
        <f>IF(AND(ISNUMBER(P340),ISNUMBER(L340)),P340-L340,"")</f>
        <v/>
      </c>
      <c r="X340" s="4" t="n"/>
    </row>
    <row r="341">
      <c r="A341" s="4" t="n"/>
      <c r="B341" s="4" t="n"/>
      <c r="C341" s="4" t="n"/>
      <c r="D341" s="4" t="n"/>
      <c r="E341" s="4" t="n"/>
      <c r="F341" s="4" t="n"/>
      <c r="G341" s="4" t="n"/>
      <c r="H341" s="5" t="n"/>
      <c r="I341" s="6" t="n"/>
      <c r="J341" s="4" t="n"/>
      <c r="K341" s="4" t="n"/>
      <c r="L341" s="5" t="n"/>
      <c r="M341" s="6" t="n"/>
      <c r="N341" s="4" t="n"/>
      <c r="O341" s="4" t="n"/>
      <c r="P341" s="5" t="n"/>
      <c r="Q341" s="6" t="n"/>
      <c r="R341" s="6" t="n"/>
      <c r="S341" s="7">
        <f>IF(OR(O341="",Q341=""),"",IFERROR(IF(AND(INDEX(Fees!$D$5:$D$15,MATCH(O341,Fees!$A$5:$A$15,0))&gt;0,Q341&lt;INDEX(Fees!$D$5:$D$15,MATCH(O341,Fees!$A$5:$A$15,0))),Q341*INDEX(Fees!$E$5:$E$15,MATCH(O341,Fees!$A$5:$A$15,0))+INDEX(Fees!$F$5:$F$15,MATCH(O341,Fees!$A$5:$A$15,0)),Q341*INDEX(Fees!$B$5:$B$15,MATCH(O341,Fees!$A$5:$A$15,0))+INDEX(Fees!$C$5:$C$15,MATCH(O341,Fees!$A$5:$A$15,0))),""))</f>
        <v/>
      </c>
      <c r="T341" s="6" t="n"/>
      <c r="U341" s="7">
        <f>IF(AND(N341="Sold",Q341&lt;&gt;""),Q341-N(I341)-N(R341)-IF(T341&lt;&gt;"",T341,N(S341)),"")</f>
        <v/>
      </c>
      <c r="V341" s="8">
        <f>IF(AND(U341&lt;&gt;"",N(Q341)&gt;0),U341/Q341,"")</f>
        <v/>
      </c>
      <c r="W341" s="9">
        <f>IF(AND(ISNUMBER(P341),ISNUMBER(L341)),P341-L341,"")</f>
        <v/>
      </c>
      <c r="X341" s="4" t="n"/>
    </row>
    <row r="342">
      <c r="A342" s="4" t="n"/>
      <c r="B342" s="4" t="n"/>
      <c r="C342" s="4" t="n"/>
      <c r="D342" s="4" t="n"/>
      <c r="E342" s="4" t="n"/>
      <c r="F342" s="4" t="n"/>
      <c r="G342" s="4" t="n"/>
      <c r="H342" s="5" t="n"/>
      <c r="I342" s="6" t="n"/>
      <c r="J342" s="4" t="n"/>
      <c r="K342" s="4" t="n"/>
      <c r="L342" s="5" t="n"/>
      <c r="M342" s="6" t="n"/>
      <c r="N342" s="4" t="n"/>
      <c r="O342" s="4" t="n"/>
      <c r="P342" s="5" t="n"/>
      <c r="Q342" s="6" t="n"/>
      <c r="R342" s="6" t="n"/>
      <c r="S342" s="7">
        <f>IF(OR(O342="",Q342=""),"",IFERROR(IF(AND(INDEX(Fees!$D$5:$D$15,MATCH(O342,Fees!$A$5:$A$15,0))&gt;0,Q342&lt;INDEX(Fees!$D$5:$D$15,MATCH(O342,Fees!$A$5:$A$15,0))),Q342*INDEX(Fees!$E$5:$E$15,MATCH(O342,Fees!$A$5:$A$15,0))+INDEX(Fees!$F$5:$F$15,MATCH(O342,Fees!$A$5:$A$15,0)),Q342*INDEX(Fees!$B$5:$B$15,MATCH(O342,Fees!$A$5:$A$15,0))+INDEX(Fees!$C$5:$C$15,MATCH(O342,Fees!$A$5:$A$15,0))),""))</f>
        <v/>
      </c>
      <c r="T342" s="6" t="n"/>
      <c r="U342" s="7">
        <f>IF(AND(N342="Sold",Q342&lt;&gt;""),Q342-N(I342)-N(R342)-IF(T342&lt;&gt;"",T342,N(S342)),"")</f>
        <v/>
      </c>
      <c r="V342" s="8">
        <f>IF(AND(U342&lt;&gt;"",N(Q342)&gt;0),U342/Q342,"")</f>
        <v/>
      </c>
      <c r="W342" s="9">
        <f>IF(AND(ISNUMBER(P342),ISNUMBER(L342)),P342-L342,"")</f>
        <v/>
      </c>
      <c r="X342" s="4" t="n"/>
    </row>
    <row r="343">
      <c r="A343" s="4" t="n"/>
      <c r="B343" s="4" t="n"/>
      <c r="C343" s="4" t="n"/>
      <c r="D343" s="4" t="n"/>
      <c r="E343" s="4" t="n"/>
      <c r="F343" s="4" t="n"/>
      <c r="G343" s="4" t="n"/>
      <c r="H343" s="5" t="n"/>
      <c r="I343" s="6" t="n"/>
      <c r="J343" s="4" t="n"/>
      <c r="K343" s="4" t="n"/>
      <c r="L343" s="5" t="n"/>
      <c r="M343" s="6" t="n"/>
      <c r="N343" s="4" t="n"/>
      <c r="O343" s="4" t="n"/>
      <c r="P343" s="5" t="n"/>
      <c r="Q343" s="6" t="n"/>
      <c r="R343" s="6" t="n"/>
      <c r="S343" s="7">
        <f>IF(OR(O343="",Q343=""),"",IFERROR(IF(AND(INDEX(Fees!$D$5:$D$15,MATCH(O343,Fees!$A$5:$A$15,0))&gt;0,Q343&lt;INDEX(Fees!$D$5:$D$15,MATCH(O343,Fees!$A$5:$A$15,0))),Q343*INDEX(Fees!$E$5:$E$15,MATCH(O343,Fees!$A$5:$A$15,0))+INDEX(Fees!$F$5:$F$15,MATCH(O343,Fees!$A$5:$A$15,0)),Q343*INDEX(Fees!$B$5:$B$15,MATCH(O343,Fees!$A$5:$A$15,0))+INDEX(Fees!$C$5:$C$15,MATCH(O343,Fees!$A$5:$A$15,0))),""))</f>
        <v/>
      </c>
      <c r="T343" s="6" t="n"/>
      <c r="U343" s="7">
        <f>IF(AND(N343="Sold",Q343&lt;&gt;""),Q343-N(I343)-N(R343)-IF(T343&lt;&gt;"",T343,N(S343)),"")</f>
        <v/>
      </c>
      <c r="V343" s="8">
        <f>IF(AND(U343&lt;&gt;"",N(Q343)&gt;0),U343/Q343,"")</f>
        <v/>
      </c>
      <c r="W343" s="9">
        <f>IF(AND(ISNUMBER(P343),ISNUMBER(L343)),P343-L343,"")</f>
        <v/>
      </c>
      <c r="X343" s="4" t="n"/>
    </row>
    <row r="344">
      <c r="A344" s="4" t="n"/>
      <c r="B344" s="4" t="n"/>
      <c r="C344" s="4" t="n"/>
      <c r="D344" s="4" t="n"/>
      <c r="E344" s="4" t="n"/>
      <c r="F344" s="4" t="n"/>
      <c r="G344" s="4" t="n"/>
      <c r="H344" s="5" t="n"/>
      <c r="I344" s="6" t="n"/>
      <c r="J344" s="4" t="n"/>
      <c r="K344" s="4" t="n"/>
      <c r="L344" s="5" t="n"/>
      <c r="M344" s="6" t="n"/>
      <c r="N344" s="4" t="n"/>
      <c r="O344" s="4" t="n"/>
      <c r="P344" s="5" t="n"/>
      <c r="Q344" s="6" t="n"/>
      <c r="R344" s="6" t="n"/>
      <c r="S344" s="7">
        <f>IF(OR(O344="",Q344=""),"",IFERROR(IF(AND(INDEX(Fees!$D$5:$D$15,MATCH(O344,Fees!$A$5:$A$15,0))&gt;0,Q344&lt;INDEX(Fees!$D$5:$D$15,MATCH(O344,Fees!$A$5:$A$15,0))),Q344*INDEX(Fees!$E$5:$E$15,MATCH(O344,Fees!$A$5:$A$15,0))+INDEX(Fees!$F$5:$F$15,MATCH(O344,Fees!$A$5:$A$15,0)),Q344*INDEX(Fees!$B$5:$B$15,MATCH(O344,Fees!$A$5:$A$15,0))+INDEX(Fees!$C$5:$C$15,MATCH(O344,Fees!$A$5:$A$15,0))),""))</f>
        <v/>
      </c>
      <c r="T344" s="6" t="n"/>
      <c r="U344" s="7">
        <f>IF(AND(N344="Sold",Q344&lt;&gt;""),Q344-N(I344)-N(R344)-IF(T344&lt;&gt;"",T344,N(S344)),"")</f>
        <v/>
      </c>
      <c r="V344" s="8">
        <f>IF(AND(U344&lt;&gt;"",N(Q344)&gt;0),U344/Q344,"")</f>
        <v/>
      </c>
      <c r="W344" s="9">
        <f>IF(AND(ISNUMBER(P344),ISNUMBER(L344)),P344-L344,"")</f>
        <v/>
      </c>
      <c r="X344" s="4" t="n"/>
    </row>
    <row r="345">
      <c r="A345" s="4" t="n"/>
      <c r="B345" s="4" t="n"/>
      <c r="C345" s="4" t="n"/>
      <c r="D345" s="4" t="n"/>
      <c r="E345" s="4" t="n"/>
      <c r="F345" s="4" t="n"/>
      <c r="G345" s="4" t="n"/>
      <c r="H345" s="5" t="n"/>
      <c r="I345" s="6" t="n"/>
      <c r="J345" s="4" t="n"/>
      <c r="K345" s="4" t="n"/>
      <c r="L345" s="5" t="n"/>
      <c r="M345" s="6" t="n"/>
      <c r="N345" s="4" t="n"/>
      <c r="O345" s="4" t="n"/>
      <c r="P345" s="5" t="n"/>
      <c r="Q345" s="6" t="n"/>
      <c r="R345" s="6" t="n"/>
      <c r="S345" s="7">
        <f>IF(OR(O345="",Q345=""),"",IFERROR(IF(AND(INDEX(Fees!$D$5:$D$15,MATCH(O345,Fees!$A$5:$A$15,0))&gt;0,Q345&lt;INDEX(Fees!$D$5:$D$15,MATCH(O345,Fees!$A$5:$A$15,0))),Q345*INDEX(Fees!$E$5:$E$15,MATCH(O345,Fees!$A$5:$A$15,0))+INDEX(Fees!$F$5:$F$15,MATCH(O345,Fees!$A$5:$A$15,0)),Q345*INDEX(Fees!$B$5:$B$15,MATCH(O345,Fees!$A$5:$A$15,0))+INDEX(Fees!$C$5:$C$15,MATCH(O345,Fees!$A$5:$A$15,0))),""))</f>
        <v/>
      </c>
      <c r="T345" s="6" t="n"/>
      <c r="U345" s="7">
        <f>IF(AND(N345="Sold",Q345&lt;&gt;""),Q345-N(I345)-N(R345)-IF(T345&lt;&gt;"",T345,N(S345)),"")</f>
        <v/>
      </c>
      <c r="V345" s="8">
        <f>IF(AND(U345&lt;&gt;"",N(Q345)&gt;0),U345/Q345,"")</f>
        <v/>
      </c>
      <c r="W345" s="9">
        <f>IF(AND(ISNUMBER(P345),ISNUMBER(L345)),P345-L345,"")</f>
        <v/>
      </c>
      <c r="X345" s="4" t="n"/>
    </row>
    <row r="346">
      <c r="A346" s="4" t="n"/>
      <c r="B346" s="4" t="n"/>
      <c r="C346" s="4" t="n"/>
      <c r="D346" s="4" t="n"/>
      <c r="E346" s="4" t="n"/>
      <c r="F346" s="4" t="n"/>
      <c r="G346" s="4" t="n"/>
      <c r="H346" s="5" t="n"/>
      <c r="I346" s="6" t="n"/>
      <c r="J346" s="4" t="n"/>
      <c r="K346" s="4" t="n"/>
      <c r="L346" s="5" t="n"/>
      <c r="M346" s="6" t="n"/>
      <c r="N346" s="4" t="n"/>
      <c r="O346" s="4" t="n"/>
      <c r="P346" s="5" t="n"/>
      <c r="Q346" s="6" t="n"/>
      <c r="R346" s="6" t="n"/>
      <c r="S346" s="7">
        <f>IF(OR(O346="",Q346=""),"",IFERROR(IF(AND(INDEX(Fees!$D$5:$D$15,MATCH(O346,Fees!$A$5:$A$15,0))&gt;0,Q346&lt;INDEX(Fees!$D$5:$D$15,MATCH(O346,Fees!$A$5:$A$15,0))),Q346*INDEX(Fees!$E$5:$E$15,MATCH(O346,Fees!$A$5:$A$15,0))+INDEX(Fees!$F$5:$F$15,MATCH(O346,Fees!$A$5:$A$15,0)),Q346*INDEX(Fees!$B$5:$B$15,MATCH(O346,Fees!$A$5:$A$15,0))+INDEX(Fees!$C$5:$C$15,MATCH(O346,Fees!$A$5:$A$15,0))),""))</f>
        <v/>
      </c>
      <c r="T346" s="6" t="n"/>
      <c r="U346" s="7">
        <f>IF(AND(N346="Sold",Q346&lt;&gt;""),Q346-N(I346)-N(R346)-IF(T346&lt;&gt;"",T346,N(S346)),"")</f>
        <v/>
      </c>
      <c r="V346" s="8">
        <f>IF(AND(U346&lt;&gt;"",N(Q346)&gt;0),U346/Q346,"")</f>
        <v/>
      </c>
      <c r="W346" s="9">
        <f>IF(AND(ISNUMBER(P346),ISNUMBER(L346)),P346-L346,"")</f>
        <v/>
      </c>
      <c r="X346" s="4" t="n"/>
    </row>
    <row r="347">
      <c r="A347" s="4" t="n"/>
      <c r="B347" s="4" t="n"/>
      <c r="C347" s="4" t="n"/>
      <c r="D347" s="4" t="n"/>
      <c r="E347" s="4" t="n"/>
      <c r="F347" s="4" t="n"/>
      <c r="G347" s="4" t="n"/>
      <c r="H347" s="5" t="n"/>
      <c r="I347" s="6" t="n"/>
      <c r="J347" s="4" t="n"/>
      <c r="K347" s="4" t="n"/>
      <c r="L347" s="5" t="n"/>
      <c r="M347" s="6" t="n"/>
      <c r="N347" s="4" t="n"/>
      <c r="O347" s="4" t="n"/>
      <c r="P347" s="5" t="n"/>
      <c r="Q347" s="6" t="n"/>
      <c r="R347" s="6" t="n"/>
      <c r="S347" s="7">
        <f>IF(OR(O347="",Q347=""),"",IFERROR(IF(AND(INDEX(Fees!$D$5:$D$15,MATCH(O347,Fees!$A$5:$A$15,0))&gt;0,Q347&lt;INDEX(Fees!$D$5:$D$15,MATCH(O347,Fees!$A$5:$A$15,0))),Q347*INDEX(Fees!$E$5:$E$15,MATCH(O347,Fees!$A$5:$A$15,0))+INDEX(Fees!$F$5:$F$15,MATCH(O347,Fees!$A$5:$A$15,0)),Q347*INDEX(Fees!$B$5:$B$15,MATCH(O347,Fees!$A$5:$A$15,0))+INDEX(Fees!$C$5:$C$15,MATCH(O347,Fees!$A$5:$A$15,0))),""))</f>
        <v/>
      </c>
      <c r="T347" s="6" t="n"/>
      <c r="U347" s="7">
        <f>IF(AND(N347="Sold",Q347&lt;&gt;""),Q347-N(I347)-N(R347)-IF(T347&lt;&gt;"",T347,N(S347)),"")</f>
        <v/>
      </c>
      <c r="V347" s="8">
        <f>IF(AND(U347&lt;&gt;"",N(Q347)&gt;0),U347/Q347,"")</f>
        <v/>
      </c>
      <c r="W347" s="9">
        <f>IF(AND(ISNUMBER(P347),ISNUMBER(L347)),P347-L347,"")</f>
        <v/>
      </c>
      <c r="X347" s="4" t="n"/>
    </row>
    <row r="348">
      <c r="A348" s="4" t="n"/>
      <c r="B348" s="4" t="n"/>
      <c r="C348" s="4" t="n"/>
      <c r="D348" s="4" t="n"/>
      <c r="E348" s="4" t="n"/>
      <c r="F348" s="4" t="n"/>
      <c r="G348" s="4" t="n"/>
      <c r="H348" s="5" t="n"/>
      <c r="I348" s="6" t="n"/>
      <c r="J348" s="4" t="n"/>
      <c r="K348" s="4" t="n"/>
      <c r="L348" s="5" t="n"/>
      <c r="M348" s="6" t="n"/>
      <c r="N348" s="4" t="n"/>
      <c r="O348" s="4" t="n"/>
      <c r="P348" s="5" t="n"/>
      <c r="Q348" s="6" t="n"/>
      <c r="R348" s="6" t="n"/>
      <c r="S348" s="7">
        <f>IF(OR(O348="",Q348=""),"",IFERROR(IF(AND(INDEX(Fees!$D$5:$D$15,MATCH(O348,Fees!$A$5:$A$15,0))&gt;0,Q348&lt;INDEX(Fees!$D$5:$D$15,MATCH(O348,Fees!$A$5:$A$15,0))),Q348*INDEX(Fees!$E$5:$E$15,MATCH(O348,Fees!$A$5:$A$15,0))+INDEX(Fees!$F$5:$F$15,MATCH(O348,Fees!$A$5:$A$15,0)),Q348*INDEX(Fees!$B$5:$B$15,MATCH(O348,Fees!$A$5:$A$15,0))+INDEX(Fees!$C$5:$C$15,MATCH(O348,Fees!$A$5:$A$15,0))),""))</f>
        <v/>
      </c>
      <c r="T348" s="6" t="n"/>
      <c r="U348" s="7">
        <f>IF(AND(N348="Sold",Q348&lt;&gt;""),Q348-N(I348)-N(R348)-IF(T348&lt;&gt;"",T348,N(S348)),"")</f>
        <v/>
      </c>
      <c r="V348" s="8">
        <f>IF(AND(U348&lt;&gt;"",N(Q348)&gt;0),U348/Q348,"")</f>
        <v/>
      </c>
      <c r="W348" s="9">
        <f>IF(AND(ISNUMBER(P348),ISNUMBER(L348)),P348-L348,"")</f>
        <v/>
      </c>
      <c r="X348" s="4" t="n"/>
    </row>
    <row r="349">
      <c r="A349" s="4" t="n"/>
      <c r="B349" s="4" t="n"/>
      <c r="C349" s="4" t="n"/>
      <c r="D349" s="4" t="n"/>
      <c r="E349" s="4" t="n"/>
      <c r="F349" s="4" t="n"/>
      <c r="G349" s="4" t="n"/>
      <c r="H349" s="5" t="n"/>
      <c r="I349" s="6" t="n"/>
      <c r="J349" s="4" t="n"/>
      <c r="K349" s="4" t="n"/>
      <c r="L349" s="5" t="n"/>
      <c r="M349" s="6" t="n"/>
      <c r="N349" s="4" t="n"/>
      <c r="O349" s="4" t="n"/>
      <c r="P349" s="5" t="n"/>
      <c r="Q349" s="6" t="n"/>
      <c r="R349" s="6" t="n"/>
      <c r="S349" s="7">
        <f>IF(OR(O349="",Q349=""),"",IFERROR(IF(AND(INDEX(Fees!$D$5:$D$15,MATCH(O349,Fees!$A$5:$A$15,0))&gt;0,Q349&lt;INDEX(Fees!$D$5:$D$15,MATCH(O349,Fees!$A$5:$A$15,0))),Q349*INDEX(Fees!$E$5:$E$15,MATCH(O349,Fees!$A$5:$A$15,0))+INDEX(Fees!$F$5:$F$15,MATCH(O349,Fees!$A$5:$A$15,0)),Q349*INDEX(Fees!$B$5:$B$15,MATCH(O349,Fees!$A$5:$A$15,0))+INDEX(Fees!$C$5:$C$15,MATCH(O349,Fees!$A$5:$A$15,0))),""))</f>
        <v/>
      </c>
      <c r="T349" s="6" t="n"/>
      <c r="U349" s="7">
        <f>IF(AND(N349="Sold",Q349&lt;&gt;""),Q349-N(I349)-N(R349)-IF(T349&lt;&gt;"",T349,N(S349)),"")</f>
        <v/>
      </c>
      <c r="V349" s="8">
        <f>IF(AND(U349&lt;&gt;"",N(Q349)&gt;0),U349/Q349,"")</f>
        <v/>
      </c>
      <c r="W349" s="9">
        <f>IF(AND(ISNUMBER(P349),ISNUMBER(L349)),P349-L349,"")</f>
        <v/>
      </c>
      <c r="X349" s="4" t="n"/>
    </row>
    <row r="350">
      <c r="A350" s="4" t="n"/>
      <c r="B350" s="4" t="n"/>
      <c r="C350" s="4" t="n"/>
      <c r="D350" s="4" t="n"/>
      <c r="E350" s="4" t="n"/>
      <c r="F350" s="4" t="n"/>
      <c r="G350" s="4" t="n"/>
      <c r="H350" s="5" t="n"/>
      <c r="I350" s="6" t="n"/>
      <c r="J350" s="4" t="n"/>
      <c r="K350" s="4" t="n"/>
      <c r="L350" s="5" t="n"/>
      <c r="M350" s="6" t="n"/>
      <c r="N350" s="4" t="n"/>
      <c r="O350" s="4" t="n"/>
      <c r="P350" s="5" t="n"/>
      <c r="Q350" s="6" t="n"/>
      <c r="R350" s="6" t="n"/>
      <c r="S350" s="7">
        <f>IF(OR(O350="",Q350=""),"",IFERROR(IF(AND(INDEX(Fees!$D$5:$D$15,MATCH(O350,Fees!$A$5:$A$15,0))&gt;0,Q350&lt;INDEX(Fees!$D$5:$D$15,MATCH(O350,Fees!$A$5:$A$15,0))),Q350*INDEX(Fees!$E$5:$E$15,MATCH(O350,Fees!$A$5:$A$15,0))+INDEX(Fees!$F$5:$F$15,MATCH(O350,Fees!$A$5:$A$15,0)),Q350*INDEX(Fees!$B$5:$B$15,MATCH(O350,Fees!$A$5:$A$15,0))+INDEX(Fees!$C$5:$C$15,MATCH(O350,Fees!$A$5:$A$15,0))),""))</f>
        <v/>
      </c>
      <c r="T350" s="6" t="n"/>
      <c r="U350" s="7">
        <f>IF(AND(N350="Sold",Q350&lt;&gt;""),Q350-N(I350)-N(R350)-IF(T350&lt;&gt;"",T350,N(S350)),"")</f>
        <v/>
      </c>
      <c r="V350" s="8">
        <f>IF(AND(U350&lt;&gt;"",N(Q350)&gt;0),U350/Q350,"")</f>
        <v/>
      </c>
      <c r="W350" s="9">
        <f>IF(AND(ISNUMBER(P350),ISNUMBER(L350)),P350-L350,"")</f>
        <v/>
      </c>
      <c r="X350" s="4" t="n"/>
    </row>
    <row r="351">
      <c r="A351" s="4" t="n"/>
      <c r="B351" s="4" t="n"/>
      <c r="C351" s="4" t="n"/>
      <c r="D351" s="4" t="n"/>
      <c r="E351" s="4" t="n"/>
      <c r="F351" s="4" t="n"/>
      <c r="G351" s="4" t="n"/>
      <c r="H351" s="5" t="n"/>
      <c r="I351" s="6" t="n"/>
      <c r="J351" s="4" t="n"/>
      <c r="K351" s="4" t="n"/>
      <c r="L351" s="5" t="n"/>
      <c r="M351" s="6" t="n"/>
      <c r="N351" s="4" t="n"/>
      <c r="O351" s="4" t="n"/>
      <c r="P351" s="5" t="n"/>
      <c r="Q351" s="6" t="n"/>
      <c r="R351" s="6" t="n"/>
      <c r="S351" s="7">
        <f>IF(OR(O351="",Q351=""),"",IFERROR(IF(AND(INDEX(Fees!$D$5:$D$15,MATCH(O351,Fees!$A$5:$A$15,0))&gt;0,Q351&lt;INDEX(Fees!$D$5:$D$15,MATCH(O351,Fees!$A$5:$A$15,0))),Q351*INDEX(Fees!$E$5:$E$15,MATCH(O351,Fees!$A$5:$A$15,0))+INDEX(Fees!$F$5:$F$15,MATCH(O351,Fees!$A$5:$A$15,0)),Q351*INDEX(Fees!$B$5:$B$15,MATCH(O351,Fees!$A$5:$A$15,0))+INDEX(Fees!$C$5:$C$15,MATCH(O351,Fees!$A$5:$A$15,0))),""))</f>
        <v/>
      </c>
      <c r="T351" s="6" t="n"/>
      <c r="U351" s="7">
        <f>IF(AND(N351="Sold",Q351&lt;&gt;""),Q351-N(I351)-N(R351)-IF(T351&lt;&gt;"",T351,N(S351)),"")</f>
        <v/>
      </c>
      <c r="V351" s="8">
        <f>IF(AND(U351&lt;&gt;"",N(Q351)&gt;0),U351/Q351,"")</f>
        <v/>
      </c>
      <c r="W351" s="9">
        <f>IF(AND(ISNUMBER(P351),ISNUMBER(L351)),P351-L351,"")</f>
        <v/>
      </c>
      <c r="X351" s="4" t="n"/>
    </row>
    <row r="352">
      <c r="A352" s="4" t="n"/>
      <c r="B352" s="4" t="n"/>
      <c r="C352" s="4" t="n"/>
      <c r="D352" s="4" t="n"/>
      <c r="E352" s="4" t="n"/>
      <c r="F352" s="4" t="n"/>
      <c r="G352" s="4" t="n"/>
      <c r="H352" s="5" t="n"/>
      <c r="I352" s="6" t="n"/>
      <c r="J352" s="4" t="n"/>
      <c r="K352" s="4" t="n"/>
      <c r="L352" s="5" t="n"/>
      <c r="M352" s="6" t="n"/>
      <c r="N352" s="4" t="n"/>
      <c r="O352" s="4" t="n"/>
      <c r="P352" s="5" t="n"/>
      <c r="Q352" s="6" t="n"/>
      <c r="R352" s="6" t="n"/>
      <c r="S352" s="7">
        <f>IF(OR(O352="",Q352=""),"",IFERROR(IF(AND(INDEX(Fees!$D$5:$D$15,MATCH(O352,Fees!$A$5:$A$15,0))&gt;0,Q352&lt;INDEX(Fees!$D$5:$D$15,MATCH(O352,Fees!$A$5:$A$15,0))),Q352*INDEX(Fees!$E$5:$E$15,MATCH(O352,Fees!$A$5:$A$15,0))+INDEX(Fees!$F$5:$F$15,MATCH(O352,Fees!$A$5:$A$15,0)),Q352*INDEX(Fees!$B$5:$B$15,MATCH(O352,Fees!$A$5:$A$15,0))+INDEX(Fees!$C$5:$C$15,MATCH(O352,Fees!$A$5:$A$15,0))),""))</f>
        <v/>
      </c>
      <c r="T352" s="6" t="n"/>
      <c r="U352" s="7">
        <f>IF(AND(N352="Sold",Q352&lt;&gt;""),Q352-N(I352)-N(R352)-IF(T352&lt;&gt;"",T352,N(S352)),"")</f>
        <v/>
      </c>
      <c r="V352" s="8">
        <f>IF(AND(U352&lt;&gt;"",N(Q352)&gt;0),U352/Q352,"")</f>
        <v/>
      </c>
      <c r="W352" s="9">
        <f>IF(AND(ISNUMBER(P352),ISNUMBER(L352)),P352-L352,"")</f>
        <v/>
      </c>
      <c r="X352" s="4" t="n"/>
    </row>
    <row r="353">
      <c r="A353" s="4" t="n"/>
      <c r="B353" s="4" t="n"/>
      <c r="C353" s="4" t="n"/>
      <c r="D353" s="4" t="n"/>
      <c r="E353" s="4" t="n"/>
      <c r="F353" s="4" t="n"/>
      <c r="G353" s="4" t="n"/>
      <c r="H353" s="5" t="n"/>
      <c r="I353" s="6" t="n"/>
      <c r="J353" s="4" t="n"/>
      <c r="K353" s="4" t="n"/>
      <c r="L353" s="5" t="n"/>
      <c r="M353" s="6" t="n"/>
      <c r="N353" s="4" t="n"/>
      <c r="O353" s="4" t="n"/>
      <c r="P353" s="5" t="n"/>
      <c r="Q353" s="6" t="n"/>
      <c r="R353" s="6" t="n"/>
      <c r="S353" s="7">
        <f>IF(OR(O353="",Q353=""),"",IFERROR(IF(AND(INDEX(Fees!$D$5:$D$15,MATCH(O353,Fees!$A$5:$A$15,0))&gt;0,Q353&lt;INDEX(Fees!$D$5:$D$15,MATCH(O353,Fees!$A$5:$A$15,0))),Q353*INDEX(Fees!$E$5:$E$15,MATCH(O353,Fees!$A$5:$A$15,0))+INDEX(Fees!$F$5:$F$15,MATCH(O353,Fees!$A$5:$A$15,0)),Q353*INDEX(Fees!$B$5:$B$15,MATCH(O353,Fees!$A$5:$A$15,0))+INDEX(Fees!$C$5:$C$15,MATCH(O353,Fees!$A$5:$A$15,0))),""))</f>
        <v/>
      </c>
      <c r="T353" s="6" t="n"/>
      <c r="U353" s="7">
        <f>IF(AND(N353="Sold",Q353&lt;&gt;""),Q353-N(I353)-N(R353)-IF(T353&lt;&gt;"",T353,N(S353)),"")</f>
        <v/>
      </c>
      <c r="V353" s="8">
        <f>IF(AND(U353&lt;&gt;"",N(Q353)&gt;0),U353/Q353,"")</f>
        <v/>
      </c>
      <c r="W353" s="9">
        <f>IF(AND(ISNUMBER(P353),ISNUMBER(L353)),P353-L353,"")</f>
        <v/>
      </c>
      <c r="X353" s="4" t="n"/>
    </row>
    <row r="354">
      <c r="A354" s="4" t="n"/>
      <c r="B354" s="4" t="n"/>
      <c r="C354" s="4" t="n"/>
      <c r="D354" s="4" t="n"/>
      <c r="E354" s="4" t="n"/>
      <c r="F354" s="4" t="n"/>
      <c r="G354" s="4" t="n"/>
      <c r="H354" s="5" t="n"/>
      <c r="I354" s="6" t="n"/>
      <c r="J354" s="4" t="n"/>
      <c r="K354" s="4" t="n"/>
      <c r="L354" s="5" t="n"/>
      <c r="M354" s="6" t="n"/>
      <c r="N354" s="4" t="n"/>
      <c r="O354" s="4" t="n"/>
      <c r="P354" s="5" t="n"/>
      <c r="Q354" s="6" t="n"/>
      <c r="R354" s="6" t="n"/>
      <c r="S354" s="7">
        <f>IF(OR(O354="",Q354=""),"",IFERROR(IF(AND(INDEX(Fees!$D$5:$D$15,MATCH(O354,Fees!$A$5:$A$15,0))&gt;0,Q354&lt;INDEX(Fees!$D$5:$D$15,MATCH(O354,Fees!$A$5:$A$15,0))),Q354*INDEX(Fees!$E$5:$E$15,MATCH(O354,Fees!$A$5:$A$15,0))+INDEX(Fees!$F$5:$F$15,MATCH(O354,Fees!$A$5:$A$15,0)),Q354*INDEX(Fees!$B$5:$B$15,MATCH(O354,Fees!$A$5:$A$15,0))+INDEX(Fees!$C$5:$C$15,MATCH(O354,Fees!$A$5:$A$15,0))),""))</f>
        <v/>
      </c>
      <c r="T354" s="6" t="n"/>
      <c r="U354" s="7">
        <f>IF(AND(N354="Sold",Q354&lt;&gt;""),Q354-N(I354)-N(R354)-IF(T354&lt;&gt;"",T354,N(S354)),"")</f>
        <v/>
      </c>
      <c r="V354" s="8">
        <f>IF(AND(U354&lt;&gt;"",N(Q354)&gt;0),U354/Q354,"")</f>
        <v/>
      </c>
      <c r="W354" s="9">
        <f>IF(AND(ISNUMBER(P354),ISNUMBER(L354)),P354-L354,"")</f>
        <v/>
      </c>
      <c r="X354" s="4" t="n"/>
    </row>
    <row r="355">
      <c r="A355" s="4" t="n"/>
      <c r="B355" s="4" t="n"/>
      <c r="C355" s="4" t="n"/>
      <c r="D355" s="4" t="n"/>
      <c r="E355" s="4" t="n"/>
      <c r="F355" s="4" t="n"/>
      <c r="G355" s="4" t="n"/>
      <c r="H355" s="5" t="n"/>
      <c r="I355" s="6" t="n"/>
      <c r="J355" s="4" t="n"/>
      <c r="K355" s="4" t="n"/>
      <c r="L355" s="5" t="n"/>
      <c r="M355" s="6" t="n"/>
      <c r="N355" s="4" t="n"/>
      <c r="O355" s="4" t="n"/>
      <c r="P355" s="5" t="n"/>
      <c r="Q355" s="6" t="n"/>
      <c r="R355" s="6" t="n"/>
      <c r="S355" s="7">
        <f>IF(OR(O355="",Q355=""),"",IFERROR(IF(AND(INDEX(Fees!$D$5:$D$15,MATCH(O355,Fees!$A$5:$A$15,0))&gt;0,Q355&lt;INDEX(Fees!$D$5:$D$15,MATCH(O355,Fees!$A$5:$A$15,0))),Q355*INDEX(Fees!$E$5:$E$15,MATCH(O355,Fees!$A$5:$A$15,0))+INDEX(Fees!$F$5:$F$15,MATCH(O355,Fees!$A$5:$A$15,0)),Q355*INDEX(Fees!$B$5:$B$15,MATCH(O355,Fees!$A$5:$A$15,0))+INDEX(Fees!$C$5:$C$15,MATCH(O355,Fees!$A$5:$A$15,0))),""))</f>
        <v/>
      </c>
      <c r="T355" s="6" t="n"/>
      <c r="U355" s="7">
        <f>IF(AND(N355="Sold",Q355&lt;&gt;""),Q355-N(I355)-N(R355)-IF(T355&lt;&gt;"",T355,N(S355)),"")</f>
        <v/>
      </c>
      <c r="V355" s="8">
        <f>IF(AND(U355&lt;&gt;"",N(Q355)&gt;0),U355/Q355,"")</f>
        <v/>
      </c>
      <c r="W355" s="9">
        <f>IF(AND(ISNUMBER(P355),ISNUMBER(L355)),P355-L355,"")</f>
        <v/>
      </c>
      <c r="X355" s="4" t="n"/>
    </row>
    <row r="356">
      <c r="A356" s="4" t="n"/>
      <c r="B356" s="4" t="n"/>
      <c r="C356" s="4" t="n"/>
      <c r="D356" s="4" t="n"/>
      <c r="E356" s="4" t="n"/>
      <c r="F356" s="4" t="n"/>
      <c r="G356" s="4" t="n"/>
      <c r="H356" s="5" t="n"/>
      <c r="I356" s="6" t="n"/>
      <c r="J356" s="4" t="n"/>
      <c r="K356" s="4" t="n"/>
      <c r="L356" s="5" t="n"/>
      <c r="M356" s="6" t="n"/>
      <c r="N356" s="4" t="n"/>
      <c r="O356" s="4" t="n"/>
      <c r="P356" s="5" t="n"/>
      <c r="Q356" s="6" t="n"/>
      <c r="R356" s="6" t="n"/>
      <c r="S356" s="7">
        <f>IF(OR(O356="",Q356=""),"",IFERROR(IF(AND(INDEX(Fees!$D$5:$D$15,MATCH(O356,Fees!$A$5:$A$15,0))&gt;0,Q356&lt;INDEX(Fees!$D$5:$D$15,MATCH(O356,Fees!$A$5:$A$15,0))),Q356*INDEX(Fees!$E$5:$E$15,MATCH(O356,Fees!$A$5:$A$15,0))+INDEX(Fees!$F$5:$F$15,MATCH(O356,Fees!$A$5:$A$15,0)),Q356*INDEX(Fees!$B$5:$B$15,MATCH(O356,Fees!$A$5:$A$15,0))+INDEX(Fees!$C$5:$C$15,MATCH(O356,Fees!$A$5:$A$15,0))),""))</f>
        <v/>
      </c>
      <c r="T356" s="6" t="n"/>
      <c r="U356" s="7">
        <f>IF(AND(N356="Sold",Q356&lt;&gt;""),Q356-N(I356)-N(R356)-IF(T356&lt;&gt;"",T356,N(S356)),"")</f>
        <v/>
      </c>
      <c r="V356" s="8">
        <f>IF(AND(U356&lt;&gt;"",N(Q356)&gt;0),U356/Q356,"")</f>
        <v/>
      </c>
      <c r="W356" s="9">
        <f>IF(AND(ISNUMBER(P356),ISNUMBER(L356)),P356-L356,"")</f>
        <v/>
      </c>
      <c r="X356" s="4" t="n"/>
    </row>
    <row r="357">
      <c r="A357" s="4" t="n"/>
      <c r="B357" s="4" t="n"/>
      <c r="C357" s="4" t="n"/>
      <c r="D357" s="4" t="n"/>
      <c r="E357" s="4" t="n"/>
      <c r="F357" s="4" t="n"/>
      <c r="G357" s="4" t="n"/>
      <c r="H357" s="5" t="n"/>
      <c r="I357" s="6" t="n"/>
      <c r="J357" s="4" t="n"/>
      <c r="K357" s="4" t="n"/>
      <c r="L357" s="5" t="n"/>
      <c r="M357" s="6" t="n"/>
      <c r="N357" s="4" t="n"/>
      <c r="O357" s="4" t="n"/>
      <c r="P357" s="5" t="n"/>
      <c r="Q357" s="6" t="n"/>
      <c r="R357" s="6" t="n"/>
      <c r="S357" s="7">
        <f>IF(OR(O357="",Q357=""),"",IFERROR(IF(AND(INDEX(Fees!$D$5:$D$15,MATCH(O357,Fees!$A$5:$A$15,0))&gt;0,Q357&lt;INDEX(Fees!$D$5:$D$15,MATCH(O357,Fees!$A$5:$A$15,0))),Q357*INDEX(Fees!$E$5:$E$15,MATCH(O357,Fees!$A$5:$A$15,0))+INDEX(Fees!$F$5:$F$15,MATCH(O357,Fees!$A$5:$A$15,0)),Q357*INDEX(Fees!$B$5:$B$15,MATCH(O357,Fees!$A$5:$A$15,0))+INDEX(Fees!$C$5:$C$15,MATCH(O357,Fees!$A$5:$A$15,0))),""))</f>
        <v/>
      </c>
      <c r="T357" s="6" t="n"/>
      <c r="U357" s="7">
        <f>IF(AND(N357="Sold",Q357&lt;&gt;""),Q357-N(I357)-N(R357)-IF(T357&lt;&gt;"",T357,N(S357)),"")</f>
        <v/>
      </c>
      <c r="V357" s="8">
        <f>IF(AND(U357&lt;&gt;"",N(Q357)&gt;0),U357/Q357,"")</f>
        <v/>
      </c>
      <c r="W357" s="9">
        <f>IF(AND(ISNUMBER(P357),ISNUMBER(L357)),P357-L357,"")</f>
        <v/>
      </c>
      <c r="X357" s="4" t="n"/>
    </row>
    <row r="358">
      <c r="A358" s="4" t="n"/>
      <c r="B358" s="4" t="n"/>
      <c r="C358" s="4" t="n"/>
      <c r="D358" s="4" t="n"/>
      <c r="E358" s="4" t="n"/>
      <c r="F358" s="4" t="n"/>
      <c r="G358" s="4" t="n"/>
      <c r="H358" s="5" t="n"/>
      <c r="I358" s="6" t="n"/>
      <c r="J358" s="4" t="n"/>
      <c r="K358" s="4" t="n"/>
      <c r="L358" s="5" t="n"/>
      <c r="M358" s="6" t="n"/>
      <c r="N358" s="4" t="n"/>
      <c r="O358" s="4" t="n"/>
      <c r="P358" s="5" t="n"/>
      <c r="Q358" s="6" t="n"/>
      <c r="R358" s="6" t="n"/>
      <c r="S358" s="7">
        <f>IF(OR(O358="",Q358=""),"",IFERROR(IF(AND(INDEX(Fees!$D$5:$D$15,MATCH(O358,Fees!$A$5:$A$15,0))&gt;0,Q358&lt;INDEX(Fees!$D$5:$D$15,MATCH(O358,Fees!$A$5:$A$15,0))),Q358*INDEX(Fees!$E$5:$E$15,MATCH(O358,Fees!$A$5:$A$15,0))+INDEX(Fees!$F$5:$F$15,MATCH(O358,Fees!$A$5:$A$15,0)),Q358*INDEX(Fees!$B$5:$B$15,MATCH(O358,Fees!$A$5:$A$15,0))+INDEX(Fees!$C$5:$C$15,MATCH(O358,Fees!$A$5:$A$15,0))),""))</f>
        <v/>
      </c>
      <c r="T358" s="6" t="n"/>
      <c r="U358" s="7">
        <f>IF(AND(N358="Sold",Q358&lt;&gt;""),Q358-N(I358)-N(R358)-IF(T358&lt;&gt;"",T358,N(S358)),"")</f>
        <v/>
      </c>
      <c r="V358" s="8">
        <f>IF(AND(U358&lt;&gt;"",N(Q358)&gt;0),U358/Q358,"")</f>
        <v/>
      </c>
      <c r="W358" s="9">
        <f>IF(AND(ISNUMBER(P358),ISNUMBER(L358)),P358-L358,"")</f>
        <v/>
      </c>
      <c r="X358" s="4" t="n"/>
    </row>
    <row r="359">
      <c r="A359" s="4" t="n"/>
      <c r="B359" s="4" t="n"/>
      <c r="C359" s="4" t="n"/>
      <c r="D359" s="4" t="n"/>
      <c r="E359" s="4" t="n"/>
      <c r="F359" s="4" t="n"/>
      <c r="G359" s="4" t="n"/>
      <c r="H359" s="5" t="n"/>
      <c r="I359" s="6" t="n"/>
      <c r="J359" s="4" t="n"/>
      <c r="K359" s="4" t="n"/>
      <c r="L359" s="5" t="n"/>
      <c r="M359" s="6" t="n"/>
      <c r="N359" s="4" t="n"/>
      <c r="O359" s="4" t="n"/>
      <c r="P359" s="5" t="n"/>
      <c r="Q359" s="6" t="n"/>
      <c r="R359" s="6" t="n"/>
      <c r="S359" s="7">
        <f>IF(OR(O359="",Q359=""),"",IFERROR(IF(AND(INDEX(Fees!$D$5:$D$15,MATCH(O359,Fees!$A$5:$A$15,0))&gt;0,Q359&lt;INDEX(Fees!$D$5:$D$15,MATCH(O359,Fees!$A$5:$A$15,0))),Q359*INDEX(Fees!$E$5:$E$15,MATCH(O359,Fees!$A$5:$A$15,0))+INDEX(Fees!$F$5:$F$15,MATCH(O359,Fees!$A$5:$A$15,0)),Q359*INDEX(Fees!$B$5:$B$15,MATCH(O359,Fees!$A$5:$A$15,0))+INDEX(Fees!$C$5:$C$15,MATCH(O359,Fees!$A$5:$A$15,0))),""))</f>
        <v/>
      </c>
      <c r="T359" s="6" t="n"/>
      <c r="U359" s="7">
        <f>IF(AND(N359="Sold",Q359&lt;&gt;""),Q359-N(I359)-N(R359)-IF(T359&lt;&gt;"",T359,N(S359)),"")</f>
        <v/>
      </c>
      <c r="V359" s="8">
        <f>IF(AND(U359&lt;&gt;"",N(Q359)&gt;0),U359/Q359,"")</f>
        <v/>
      </c>
      <c r="W359" s="9">
        <f>IF(AND(ISNUMBER(P359),ISNUMBER(L359)),P359-L359,"")</f>
        <v/>
      </c>
      <c r="X359" s="4" t="n"/>
    </row>
    <row r="360">
      <c r="A360" s="4" t="n"/>
      <c r="B360" s="4" t="n"/>
      <c r="C360" s="4" t="n"/>
      <c r="D360" s="4" t="n"/>
      <c r="E360" s="4" t="n"/>
      <c r="F360" s="4" t="n"/>
      <c r="G360" s="4" t="n"/>
      <c r="H360" s="5" t="n"/>
      <c r="I360" s="6" t="n"/>
      <c r="J360" s="4" t="n"/>
      <c r="K360" s="4" t="n"/>
      <c r="L360" s="5" t="n"/>
      <c r="M360" s="6" t="n"/>
      <c r="N360" s="4" t="n"/>
      <c r="O360" s="4" t="n"/>
      <c r="P360" s="5" t="n"/>
      <c r="Q360" s="6" t="n"/>
      <c r="R360" s="6" t="n"/>
      <c r="S360" s="7">
        <f>IF(OR(O360="",Q360=""),"",IFERROR(IF(AND(INDEX(Fees!$D$5:$D$15,MATCH(O360,Fees!$A$5:$A$15,0))&gt;0,Q360&lt;INDEX(Fees!$D$5:$D$15,MATCH(O360,Fees!$A$5:$A$15,0))),Q360*INDEX(Fees!$E$5:$E$15,MATCH(O360,Fees!$A$5:$A$15,0))+INDEX(Fees!$F$5:$F$15,MATCH(O360,Fees!$A$5:$A$15,0)),Q360*INDEX(Fees!$B$5:$B$15,MATCH(O360,Fees!$A$5:$A$15,0))+INDEX(Fees!$C$5:$C$15,MATCH(O360,Fees!$A$5:$A$15,0))),""))</f>
        <v/>
      </c>
      <c r="T360" s="6" t="n"/>
      <c r="U360" s="7">
        <f>IF(AND(N360="Sold",Q360&lt;&gt;""),Q360-N(I360)-N(R360)-IF(T360&lt;&gt;"",T360,N(S360)),"")</f>
        <v/>
      </c>
      <c r="V360" s="8">
        <f>IF(AND(U360&lt;&gt;"",N(Q360)&gt;0),U360/Q360,"")</f>
        <v/>
      </c>
      <c r="W360" s="9">
        <f>IF(AND(ISNUMBER(P360),ISNUMBER(L360)),P360-L360,"")</f>
        <v/>
      </c>
      <c r="X360" s="4" t="n"/>
    </row>
    <row r="361">
      <c r="A361" s="4" t="n"/>
      <c r="B361" s="4" t="n"/>
      <c r="C361" s="4" t="n"/>
      <c r="D361" s="4" t="n"/>
      <c r="E361" s="4" t="n"/>
      <c r="F361" s="4" t="n"/>
      <c r="G361" s="4" t="n"/>
      <c r="H361" s="5" t="n"/>
      <c r="I361" s="6" t="n"/>
      <c r="J361" s="4" t="n"/>
      <c r="K361" s="4" t="n"/>
      <c r="L361" s="5" t="n"/>
      <c r="M361" s="6" t="n"/>
      <c r="N361" s="4" t="n"/>
      <c r="O361" s="4" t="n"/>
      <c r="P361" s="5" t="n"/>
      <c r="Q361" s="6" t="n"/>
      <c r="R361" s="6" t="n"/>
      <c r="S361" s="7">
        <f>IF(OR(O361="",Q361=""),"",IFERROR(IF(AND(INDEX(Fees!$D$5:$D$15,MATCH(O361,Fees!$A$5:$A$15,0))&gt;0,Q361&lt;INDEX(Fees!$D$5:$D$15,MATCH(O361,Fees!$A$5:$A$15,0))),Q361*INDEX(Fees!$E$5:$E$15,MATCH(O361,Fees!$A$5:$A$15,0))+INDEX(Fees!$F$5:$F$15,MATCH(O361,Fees!$A$5:$A$15,0)),Q361*INDEX(Fees!$B$5:$B$15,MATCH(O361,Fees!$A$5:$A$15,0))+INDEX(Fees!$C$5:$C$15,MATCH(O361,Fees!$A$5:$A$15,0))),""))</f>
        <v/>
      </c>
      <c r="T361" s="6" t="n"/>
      <c r="U361" s="7">
        <f>IF(AND(N361="Sold",Q361&lt;&gt;""),Q361-N(I361)-N(R361)-IF(T361&lt;&gt;"",T361,N(S361)),"")</f>
        <v/>
      </c>
      <c r="V361" s="8">
        <f>IF(AND(U361&lt;&gt;"",N(Q361)&gt;0),U361/Q361,"")</f>
        <v/>
      </c>
      <c r="W361" s="9">
        <f>IF(AND(ISNUMBER(P361),ISNUMBER(L361)),P361-L361,"")</f>
        <v/>
      </c>
      <c r="X361" s="4" t="n"/>
    </row>
    <row r="362">
      <c r="A362" s="4" t="n"/>
      <c r="B362" s="4" t="n"/>
      <c r="C362" s="4" t="n"/>
      <c r="D362" s="4" t="n"/>
      <c r="E362" s="4" t="n"/>
      <c r="F362" s="4" t="n"/>
      <c r="G362" s="4" t="n"/>
      <c r="H362" s="5" t="n"/>
      <c r="I362" s="6" t="n"/>
      <c r="J362" s="4" t="n"/>
      <c r="K362" s="4" t="n"/>
      <c r="L362" s="5" t="n"/>
      <c r="M362" s="6" t="n"/>
      <c r="N362" s="4" t="n"/>
      <c r="O362" s="4" t="n"/>
      <c r="P362" s="5" t="n"/>
      <c r="Q362" s="6" t="n"/>
      <c r="R362" s="6" t="n"/>
      <c r="S362" s="7">
        <f>IF(OR(O362="",Q362=""),"",IFERROR(IF(AND(INDEX(Fees!$D$5:$D$15,MATCH(O362,Fees!$A$5:$A$15,0))&gt;0,Q362&lt;INDEX(Fees!$D$5:$D$15,MATCH(O362,Fees!$A$5:$A$15,0))),Q362*INDEX(Fees!$E$5:$E$15,MATCH(O362,Fees!$A$5:$A$15,0))+INDEX(Fees!$F$5:$F$15,MATCH(O362,Fees!$A$5:$A$15,0)),Q362*INDEX(Fees!$B$5:$B$15,MATCH(O362,Fees!$A$5:$A$15,0))+INDEX(Fees!$C$5:$C$15,MATCH(O362,Fees!$A$5:$A$15,0))),""))</f>
        <v/>
      </c>
      <c r="T362" s="6" t="n"/>
      <c r="U362" s="7">
        <f>IF(AND(N362="Sold",Q362&lt;&gt;""),Q362-N(I362)-N(R362)-IF(T362&lt;&gt;"",T362,N(S362)),"")</f>
        <v/>
      </c>
      <c r="V362" s="8">
        <f>IF(AND(U362&lt;&gt;"",N(Q362)&gt;0),U362/Q362,"")</f>
        <v/>
      </c>
      <c r="W362" s="9">
        <f>IF(AND(ISNUMBER(P362),ISNUMBER(L362)),P362-L362,"")</f>
        <v/>
      </c>
      <c r="X362" s="4" t="n"/>
    </row>
    <row r="363">
      <c r="A363" s="4" t="n"/>
      <c r="B363" s="4" t="n"/>
      <c r="C363" s="4" t="n"/>
      <c r="D363" s="4" t="n"/>
      <c r="E363" s="4" t="n"/>
      <c r="F363" s="4" t="n"/>
      <c r="G363" s="4" t="n"/>
      <c r="H363" s="5" t="n"/>
      <c r="I363" s="6" t="n"/>
      <c r="J363" s="4" t="n"/>
      <c r="K363" s="4" t="n"/>
      <c r="L363" s="5" t="n"/>
      <c r="M363" s="6" t="n"/>
      <c r="N363" s="4" t="n"/>
      <c r="O363" s="4" t="n"/>
      <c r="P363" s="5" t="n"/>
      <c r="Q363" s="6" t="n"/>
      <c r="R363" s="6" t="n"/>
      <c r="S363" s="7">
        <f>IF(OR(O363="",Q363=""),"",IFERROR(IF(AND(INDEX(Fees!$D$5:$D$15,MATCH(O363,Fees!$A$5:$A$15,0))&gt;0,Q363&lt;INDEX(Fees!$D$5:$D$15,MATCH(O363,Fees!$A$5:$A$15,0))),Q363*INDEX(Fees!$E$5:$E$15,MATCH(O363,Fees!$A$5:$A$15,0))+INDEX(Fees!$F$5:$F$15,MATCH(O363,Fees!$A$5:$A$15,0)),Q363*INDEX(Fees!$B$5:$B$15,MATCH(O363,Fees!$A$5:$A$15,0))+INDEX(Fees!$C$5:$C$15,MATCH(O363,Fees!$A$5:$A$15,0))),""))</f>
        <v/>
      </c>
      <c r="T363" s="6" t="n"/>
      <c r="U363" s="7">
        <f>IF(AND(N363="Sold",Q363&lt;&gt;""),Q363-N(I363)-N(R363)-IF(T363&lt;&gt;"",T363,N(S363)),"")</f>
        <v/>
      </c>
      <c r="V363" s="8">
        <f>IF(AND(U363&lt;&gt;"",N(Q363)&gt;0),U363/Q363,"")</f>
        <v/>
      </c>
      <c r="W363" s="9">
        <f>IF(AND(ISNUMBER(P363),ISNUMBER(L363)),P363-L363,"")</f>
        <v/>
      </c>
      <c r="X363" s="4" t="n"/>
    </row>
    <row r="364">
      <c r="A364" s="4" t="n"/>
      <c r="B364" s="4" t="n"/>
      <c r="C364" s="4" t="n"/>
      <c r="D364" s="4" t="n"/>
      <c r="E364" s="4" t="n"/>
      <c r="F364" s="4" t="n"/>
      <c r="G364" s="4" t="n"/>
      <c r="H364" s="5" t="n"/>
      <c r="I364" s="6" t="n"/>
      <c r="J364" s="4" t="n"/>
      <c r="K364" s="4" t="n"/>
      <c r="L364" s="5" t="n"/>
      <c r="M364" s="6" t="n"/>
      <c r="N364" s="4" t="n"/>
      <c r="O364" s="4" t="n"/>
      <c r="P364" s="5" t="n"/>
      <c r="Q364" s="6" t="n"/>
      <c r="R364" s="6" t="n"/>
      <c r="S364" s="7">
        <f>IF(OR(O364="",Q364=""),"",IFERROR(IF(AND(INDEX(Fees!$D$5:$D$15,MATCH(O364,Fees!$A$5:$A$15,0))&gt;0,Q364&lt;INDEX(Fees!$D$5:$D$15,MATCH(O364,Fees!$A$5:$A$15,0))),Q364*INDEX(Fees!$E$5:$E$15,MATCH(O364,Fees!$A$5:$A$15,0))+INDEX(Fees!$F$5:$F$15,MATCH(O364,Fees!$A$5:$A$15,0)),Q364*INDEX(Fees!$B$5:$B$15,MATCH(O364,Fees!$A$5:$A$15,0))+INDEX(Fees!$C$5:$C$15,MATCH(O364,Fees!$A$5:$A$15,0))),""))</f>
        <v/>
      </c>
      <c r="T364" s="6" t="n"/>
      <c r="U364" s="7">
        <f>IF(AND(N364="Sold",Q364&lt;&gt;""),Q364-N(I364)-N(R364)-IF(T364&lt;&gt;"",T364,N(S364)),"")</f>
        <v/>
      </c>
      <c r="V364" s="8">
        <f>IF(AND(U364&lt;&gt;"",N(Q364)&gt;0),U364/Q364,"")</f>
        <v/>
      </c>
      <c r="W364" s="9">
        <f>IF(AND(ISNUMBER(P364),ISNUMBER(L364)),P364-L364,"")</f>
        <v/>
      </c>
      <c r="X364" s="4" t="n"/>
    </row>
    <row r="365">
      <c r="A365" s="4" t="n"/>
      <c r="B365" s="4" t="n"/>
      <c r="C365" s="4" t="n"/>
      <c r="D365" s="4" t="n"/>
      <c r="E365" s="4" t="n"/>
      <c r="F365" s="4" t="n"/>
      <c r="G365" s="4" t="n"/>
      <c r="H365" s="5" t="n"/>
      <c r="I365" s="6" t="n"/>
      <c r="J365" s="4" t="n"/>
      <c r="K365" s="4" t="n"/>
      <c r="L365" s="5" t="n"/>
      <c r="M365" s="6" t="n"/>
      <c r="N365" s="4" t="n"/>
      <c r="O365" s="4" t="n"/>
      <c r="P365" s="5" t="n"/>
      <c r="Q365" s="6" t="n"/>
      <c r="R365" s="6" t="n"/>
      <c r="S365" s="7">
        <f>IF(OR(O365="",Q365=""),"",IFERROR(IF(AND(INDEX(Fees!$D$5:$D$15,MATCH(O365,Fees!$A$5:$A$15,0))&gt;0,Q365&lt;INDEX(Fees!$D$5:$D$15,MATCH(O365,Fees!$A$5:$A$15,0))),Q365*INDEX(Fees!$E$5:$E$15,MATCH(O365,Fees!$A$5:$A$15,0))+INDEX(Fees!$F$5:$F$15,MATCH(O365,Fees!$A$5:$A$15,0)),Q365*INDEX(Fees!$B$5:$B$15,MATCH(O365,Fees!$A$5:$A$15,0))+INDEX(Fees!$C$5:$C$15,MATCH(O365,Fees!$A$5:$A$15,0))),""))</f>
        <v/>
      </c>
      <c r="T365" s="6" t="n"/>
      <c r="U365" s="7">
        <f>IF(AND(N365="Sold",Q365&lt;&gt;""),Q365-N(I365)-N(R365)-IF(T365&lt;&gt;"",T365,N(S365)),"")</f>
        <v/>
      </c>
      <c r="V365" s="8">
        <f>IF(AND(U365&lt;&gt;"",N(Q365)&gt;0),U365/Q365,"")</f>
        <v/>
      </c>
      <c r="W365" s="9">
        <f>IF(AND(ISNUMBER(P365),ISNUMBER(L365)),P365-L365,"")</f>
        <v/>
      </c>
      <c r="X365" s="4" t="n"/>
    </row>
    <row r="366">
      <c r="A366" s="4" t="n"/>
      <c r="B366" s="4" t="n"/>
      <c r="C366" s="4" t="n"/>
      <c r="D366" s="4" t="n"/>
      <c r="E366" s="4" t="n"/>
      <c r="F366" s="4" t="n"/>
      <c r="G366" s="4" t="n"/>
      <c r="H366" s="5" t="n"/>
      <c r="I366" s="6" t="n"/>
      <c r="J366" s="4" t="n"/>
      <c r="K366" s="4" t="n"/>
      <c r="L366" s="5" t="n"/>
      <c r="M366" s="6" t="n"/>
      <c r="N366" s="4" t="n"/>
      <c r="O366" s="4" t="n"/>
      <c r="P366" s="5" t="n"/>
      <c r="Q366" s="6" t="n"/>
      <c r="R366" s="6" t="n"/>
      <c r="S366" s="7">
        <f>IF(OR(O366="",Q366=""),"",IFERROR(IF(AND(INDEX(Fees!$D$5:$D$15,MATCH(O366,Fees!$A$5:$A$15,0))&gt;0,Q366&lt;INDEX(Fees!$D$5:$D$15,MATCH(O366,Fees!$A$5:$A$15,0))),Q366*INDEX(Fees!$E$5:$E$15,MATCH(O366,Fees!$A$5:$A$15,0))+INDEX(Fees!$F$5:$F$15,MATCH(O366,Fees!$A$5:$A$15,0)),Q366*INDEX(Fees!$B$5:$B$15,MATCH(O366,Fees!$A$5:$A$15,0))+INDEX(Fees!$C$5:$C$15,MATCH(O366,Fees!$A$5:$A$15,0))),""))</f>
        <v/>
      </c>
      <c r="T366" s="6" t="n"/>
      <c r="U366" s="7">
        <f>IF(AND(N366="Sold",Q366&lt;&gt;""),Q366-N(I366)-N(R366)-IF(T366&lt;&gt;"",T366,N(S366)),"")</f>
        <v/>
      </c>
      <c r="V366" s="8">
        <f>IF(AND(U366&lt;&gt;"",N(Q366)&gt;0),U366/Q366,"")</f>
        <v/>
      </c>
      <c r="W366" s="9">
        <f>IF(AND(ISNUMBER(P366),ISNUMBER(L366)),P366-L366,"")</f>
        <v/>
      </c>
      <c r="X366" s="4" t="n"/>
    </row>
    <row r="367">
      <c r="A367" s="4" t="n"/>
      <c r="B367" s="4" t="n"/>
      <c r="C367" s="4" t="n"/>
      <c r="D367" s="4" t="n"/>
      <c r="E367" s="4" t="n"/>
      <c r="F367" s="4" t="n"/>
      <c r="G367" s="4" t="n"/>
      <c r="H367" s="5" t="n"/>
      <c r="I367" s="6" t="n"/>
      <c r="J367" s="4" t="n"/>
      <c r="K367" s="4" t="n"/>
      <c r="L367" s="5" t="n"/>
      <c r="M367" s="6" t="n"/>
      <c r="N367" s="4" t="n"/>
      <c r="O367" s="4" t="n"/>
      <c r="P367" s="5" t="n"/>
      <c r="Q367" s="6" t="n"/>
      <c r="R367" s="6" t="n"/>
      <c r="S367" s="7">
        <f>IF(OR(O367="",Q367=""),"",IFERROR(IF(AND(INDEX(Fees!$D$5:$D$15,MATCH(O367,Fees!$A$5:$A$15,0))&gt;0,Q367&lt;INDEX(Fees!$D$5:$D$15,MATCH(O367,Fees!$A$5:$A$15,0))),Q367*INDEX(Fees!$E$5:$E$15,MATCH(O367,Fees!$A$5:$A$15,0))+INDEX(Fees!$F$5:$F$15,MATCH(O367,Fees!$A$5:$A$15,0)),Q367*INDEX(Fees!$B$5:$B$15,MATCH(O367,Fees!$A$5:$A$15,0))+INDEX(Fees!$C$5:$C$15,MATCH(O367,Fees!$A$5:$A$15,0))),""))</f>
        <v/>
      </c>
      <c r="T367" s="6" t="n"/>
      <c r="U367" s="7">
        <f>IF(AND(N367="Sold",Q367&lt;&gt;""),Q367-N(I367)-N(R367)-IF(T367&lt;&gt;"",T367,N(S367)),"")</f>
        <v/>
      </c>
      <c r="V367" s="8">
        <f>IF(AND(U367&lt;&gt;"",N(Q367)&gt;0),U367/Q367,"")</f>
        <v/>
      </c>
      <c r="W367" s="9">
        <f>IF(AND(ISNUMBER(P367),ISNUMBER(L367)),P367-L367,"")</f>
        <v/>
      </c>
      <c r="X367" s="4" t="n"/>
    </row>
    <row r="368">
      <c r="A368" s="4" t="n"/>
      <c r="B368" s="4" t="n"/>
      <c r="C368" s="4" t="n"/>
      <c r="D368" s="4" t="n"/>
      <c r="E368" s="4" t="n"/>
      <c r="F368" s="4" t="n"/>
      <c r="G368" s="4" t="n"/>
      <c r="H368" s="5" t="n"/>
      <c r="I368" s="6" t="n"/>
      <c r="J368" s="4" t="n"/>
      <c r="K368" s="4" t="n"/>
      <c r="L368" s="5" t="n"/>
      <c r="M368" s="6" t="n"/>
      <c r="N368" s="4" t="n"/>
      <c r="O368" s="4" t="n"/>
      <c r="P368" s="5" t="n"/>
      <c r="Q368" s="6" t="n"/>
      <c r="R368" s="6" t="n"/>
      <c r="S368" s="7">
        <f>IF(OR(O368="",Q368=""),"",IFERROR(IF(AND(INDEX(Fees!$D$5:$D$15,MATCH(O368,Fees!$A$5:$A$15,0))&gt;0,Q368&lt;INDEX(Fees!$D$5:$D$15,MATCH(O368,Fees!$A$5:$A$15,0))),Q368*INDEX(Fees!$E$5:$E$15,MATCH(O368,Fees!$A$5:$A$15,0))+INDEX(Fees!$F$5:$F$15,MATCH(O368,Fees!$A$5:$A$15,0)),Q368*INDEX(Fees!$B$5:$B$15,MATCH(O368,Fees!$A$5:$A$15,0))+INDEX(Fees!$C$5:$C$15,MATCH(O368,Fees!$A$5:$A$15,0))),""))</f>
        <v/>
      </c>
      <c r="T368" s="6" t="n"/>
      <c r="U368" s="7">
        <f>IF(AND(N368="Sold",Q368&lt;&gt;""),Q368-N(I368)-N(R368)-IF(T368&lt;&gt;"",T368,N(S368)),"")</f>
        <v/>
      </c>
      <c r="V368" s="8">
        <f>IF(AND(U368&lt;&gt;"",N(Q368)&gt;0),U368/Q368,"")</f>
        <v/>
      </c>
      <c r="W368" s="9">
        <f>IF(AND(ISNUMBER(P368),ISNUMBER(L368)),P368-L368,"")</f>
        <v/>
      </c>
      <c r="X368" s="4" t="n"/>
    </row>
    <row r="369">
      <c r="A369" s="4" t="n"/>
      <c r="B369" s="4" t="n"/>
      <c r="C369" s="4" t="n"/>
      <c r="D369" s="4" t="n"/>
      <c r="E369" s="4" t="n"/>
      <c r="F369" s="4" t="n"/>
      <c r="G369" s="4" t="n"/>
      <c r="H369" s="5" t="n"/>
      <c r="I369" s="6" t="n"/>
      <c r="J369" s="4" t="n"/>
      <c r="K369" s="4" t="n"/>
      <c r="L369" s="5" t="n"/>
      <c r="M369" s="6" t="n"/>
      <c r="N369" s="4" t="n"/>
      <c r="O369" s="4" t="n"/>
      <c r="P369" s="5" t="n"/>
      <c r="Q369" s="6" t="n"/>
      <c r="R369" s="6" t="n"/>
      <c r="S369" s="7">
        <f>IF(OR(O369="",Q369=""),"",IFERROR(IF(AND(INDEX(Fees!$D$5:$D$15,MATCH(O369,Fees!$A$5:$A$15,0))&gt;0,Q369&lt;INDEX(Fees!$D$5:$D$15,MATCH(O369,Fees!$A$5:$A$15,0))),Q369*INDEX(Fees!$E$5:$E$15,MATCH(O369,Fees!$A$5:$A$15,0))+INDEX(Fees!$F$5:$F$15,MATCH(O369,Fees!$A$5:$A$15,0)),Q369*INDEX(Fees!$B$5:$B$15,MATCH(O369,Fees!$A$5:$A$15,0))+INDEX(Fees!$C$5:$C$15,MATCH(O369,Fees!$A$5:$A$15,0))),""))</f>
        <v/>
      </c>
      <c r="T369" s="6" t="n"/>
      <c r="U369" s="7">
        <f>IF(AND(N369="Sold",Q369&lt;&gt;""),Q369-N(I369)-N(R369)-IF(T369&lt;&gt;"",T369,N(S369)),"")</f>
        <v/>
      </c>
      <c r="V369" s="8">
        <f>IF(AND(U369&lt;&gt;"",N(Q369)&gt;0),U369/Q369,"")</f>
        <v/>
      </c>
      <c r="W369" s="9">
        <f>IF(AND(ISNUMBER(P369),ISNUMBER(L369)),P369-L369,"")</f>
        <v/>
      </c>
      <c r="X369" s="4" t="n"/>
    </row>
    <row r="370">
      <c r="A370" s="4" t="n"/>
      <c r="B370" s="4" t="n"/>
      <c r="C370" s="4" t="n"/>
      <c r="D370" s="4" t="n"/>
      <c r="E370" s="4" t="n"/>
      <c r="F370" s="4" t="n"/>
      <c r="G370" s="4" t="n"/>
      <c r="H370" s="5" t="n"/>
      <c r="I370" s="6" t="n"/>
      <c r="J370" s="4" t="n"/>
      <c r="K370" s="4" t="n"/>
      <c r="L370" s="5" t="n"/>
      <c r="M370" s="6" t="n"/>
      <c r="N370" s="4" t="n"/>
      <c r="O370" s="4" t="n"/>
      <c r="P370" s="5" t="n"/>
      <c r="Q370" s="6" t="n"/>
      <c r="R370" s="6" t="n"/>
      <c r="S370" s="7">
        <f>IF(OR(O370="",Q370=""),"",IFERROR(IF(AND(INDEX(Fees!$D$5:$D$15,MATCH(O370,Fees!$A$5:$A$15,0))&gt;0,Q370&lt;INDEX(Fees!$D$5:$D$15,MATCH(O370,Fees!$A$5:$A$15,0))),Q370*INDEX(Fees!$E$5:$E$15,MATCH(O370,Fees!$A$5:$A$15,0))+INDEX(Fees!$F$5:$F$15,MATCH(O370,Fees!$A$5:$A$15,0)),Q370*INDEX(Fees!$B$5:$B$15,MATCH(O370,Fees!$A$5:$A$15,0))+INDEX(Fees!$C$5:$C$15,MATCH(O370,Fees!$A$5:$A$15,0))),""))</f>
        <v/>
      </c>
      <c r="T370" s="6" t="n"/>
      <c r="U370" s="7">
        <f>IF(AND(N370="Sold",Q370&lt;&gt;""),Q370-N(I370)-N(R370)-IF(T370&lt;&gt;"",T370,N(S370)),"")</f>
        <v/>
      </c>
      <c r="V370" s="8">
        <f>IF(AND(U370&lt;&gt;"",N(Q370)&gt;0),U370/Q370,"")</f>
        <v/>
      </c>
      <c r="W370" s="9">
        <f>IF(AND(ISNUMBER(P370),ISNUMBER(L370)),P370-L370,"")</f>
        <v/>
      </c>
      <c r="X370" s="4" t="n"/>
    </row>
    <row r="371">
      <c r="A371" s="4" t="n"/>
      <c r="B371" s="4" t="n"/>
      <c r="C371" s="4" t="n"/>
      <c r="D371" s="4" t="n"/>
      <c r="E371" s="4" t="n"/>
      <c r="F371" s="4" t="n"/>
      <c r="G371" s="4" t="n"/>
      <c r="H371" s="5" t="n"/>
      <c r="I371" s="6" t="n"/>
      <c r="J371" s="4" t="n"/>
      <c r="K371" s="4" t="n"/>
      <c r="L371" s="5" t="n"/>
      <c r="M371" s="6" t="n"/>
      <c r="N371" s="4" t="n"/>
      <c r="O371" s="4" t="n"/>
      <c r="P371" s="5" t="n"/>
      <c r="Q371" s="6" t="n"/>
      <c r="R371" s="6" t="n"/>
      <c r="S371" s="7">
        <f>IF(OR(O371="",Q371=""),"",IFERROR(IF(AND(INDEX(Fees!$D$5:$D$15,MATCH(O371,Fees!$A$5:$A$15,0))&gt;0,Q371&lt;INDEX(Fees!$D$5:$D$15,MATCH(O371,Fees!$A$5:$A$15,0))),Q371*INDEX(Fees!$E$5:$E$15,MATCH(O371,Fees!$A$5:$A$15,0))+INDEX(Fees!$F$5:$F$15,MATCH(O371,Fees!$A$5:$A$15,0)),Q371*INDEX(Fees!$B$5:$B$15,MATCH(O371,Fees!$A$5:$A$15,0))+INDEX(Fees!$C$5:$C$15,MATCH(O371,Fees!$A$5:$A$15,0))),""))</f>
        <v/>
      </c>
      <c r="T371" s="6" t="n"/>
      <c r="U371" s="7">
        <f>IF(AND(N371="Sold",Q371&lt;&gt;""),Q371-N(I371)-N(R371)-IF(T371&lt;&gt;"",T371,N(S371)),"")</f>
        <v/>
      </c>
      <c r="V371" s="8">
        <f>IF(AND(U371&lt;&gt;"",N(Q371)&gt;0),U371/Q371,"")</f>
        <v/>
      </c>
      <c r="W371" s="9">
        <f>IF(AND(ISNUMBER(P371),ISNUMBER(L371)),P371-L371,"")</f>
        <v/>
      </c>
      <c r="X371" s="4" t="n"/>
    </row>
    <row r="372">
      <c r="A372" s="4" t="n"/>
      <c r="B372" s="4" t="n"/>
      <c r="C372" s="4" t="n"/>
      <c r="D372" s="4" t="n"/>
      <c r="E372" s="4" t="n"/>
      <c r="F372" s="4" t="n"/>
      <c r="G372" s="4" t="n"/>
      <c r="H372" s="5" t="n"/>
      <c r="I372" s="6" t="n"/>
      <c r="J372" s="4" t="n"/>
      <c r="K372" s="4" t="n"/>
      <c r="L372" s="5" t="n"/>
      <c r="M372" s="6" t="n"/>
      <c r="N372" s="4" t="n"/>
      <c r="O372" s="4" t="n"/>
      <c r="P372" s="5" t="n"/>
      <c r="Q372" s="6" t="n"/>
      <c r="R372" s="6" t="n"/>
      <c r="S372" s="7">
        <f>IF(OR(O372="",Q372=""),"",IFERROR(IF(AND(INDEX(Fees!$D$5:$D$15,MATCH(O372,Fees!$A$5:$A$15,0))&gt;0,Q372&lt;INDEX(Fees!$D$5:$D$15,MATCH(O372,Fees!$A$5:$A$15,0))),Q372*INDEX(Fees!$E$5:$E$15,MATCH(O372,Fees!$A$5:$A$15,0))+INDEX(Fees!$F$5:$F$15,MATCH(O372,Fees!$A$5:$A$15,0)),Q372*INDEX(Fees!$B$5:$B$15,MATCH(O372,Fees!$A$5:$A$15,0))+INDEX(Fees!$C$5:$C$15,MATCH(O372,Fees!$A$5:$A$15,0))),""))</f>
        <v/>
      </c>
      <c r="T372" s="6" t="n"/>
      <c r="U372" s="7">
        <f>IF(AND(N372="Sold",Q372&lt;&gt;""),Q372-N(I372)-N(R372)-IF(T372&lt;&gt;"",T372,N(S372)),"")</f>
        <v/>
      </c>
      <c r="V372" s="8">
        <f>IF(AND(U372&lt;&gt;"",N(Q372)&gt;0),U372/Q372,"")</f>
        <v/>
      </c>
      <c r="W372" s="9">
        <f>IF(AND(ISNUMBER(P372),ISNUMBER(L372)),P372-L372,"")</f>
        <v/>
      </c>
      <c r="X372" s="4" t="n"/>
    </row>
    <row r="373">
      <c r="A373" s="4" t="n"/>
      <c r="B373" s="4" t="n"/>
      <c r="C373" s="4" t="n"/>
      <c r="D373" s="4" t="n"/>
      <c r="E373" s="4" t="n"/>
      <c r="F373" s="4" t="n"/>
      <c r="G373" s="4" t="n"/>
      <c r="H373" s="5" t="n"/>
      <c r="I373" s="6" t="n"/>
      <c r="J373" s="4" t="n"/>
      <c r="K373" s="4" t="n"/>
      <c r="L373" s="5" t="n"/>
      <c r="M373" s="6" t="n"/>
      <c r="N373" s="4" t="n"/>
      <c r="O373" s="4" t="n"/>
      <c r="P373" s="5" t="n"/>
      <c r="Q373" s="6" t="n"/>
      <c r="R373" s="6" t="n"/>
      <c r="S373" s="7">
        <f>IF(OR(O373="",Q373=""),"",IFERROR(IF(AND(INDEX(Fees!$D$5:$D$15,MATCH(O373,Fees!$A$5:$A$15,0))&gt;0,Q373&lt;INDEX(Fees!$D$5:$D$15,MATCH(O373,Fees!$A$5:$A$15,0))),Q373*INDEX(Fees!$E$5:$E$15,MATCH(O373,Fees!$A$5:$A$15,0))+INDEX(Fees!$F$5:$F$15,MATCH(O373,Fees!$A$5:$A$15,0)),Q373*INDEX(Fees!$B$5:$B$15,MATCH(O373,Fees!$A$5:$A$15,0))+INDEX(Fees!$C$5:$C$15,MATCH(O373,Fees!$A$5:$A$15,0))),""))</f>
        <v/>
      </c>
      <c r="T373" s="6" t="n"/>
      <c r="U373" s="7">
        <f>IF(AND(N373="Sold",Q373&lt;&gt;""),Q373-N(I373)-N(R373)-IF(T373&lt;&gt;"",T373,N(S373)),"")</f>
        <v/>
      </c>
      <c r="V373" s="8">
        <f>IF(AND(U373&lt;&gt;"",N(Q373)&gt;0),U373/Q373,"")</f>
        <v/>
      </c>
      <c r="W373" s="9">
        <f>IF(AND(ISNUMBER(P373),ISNUMBER(L373)),P373-L373,"")</f>
        <v/>
      </c>
      <c r="X373" s="4" t="n"/>
    </row>
    <row r="374">
      <c r="A374" s="4" t="n"/>
      <c r="B374" s="4" t="n"/>
      <c r="C374" s="4" t="n"/>
      <c r="D374" s="4" t="n"/>
      <c r="E374" s="4" t="n"/>
      <c r="F374" s="4" t="n"/>
      <c r="G374" s="4" t="n"/>
      <c r="H374" s="5" t="n"/>
      <c r="I374" s="6" t="n"/>
      <c r="J374" s="4" t="n"/>
      <c r="K374" s="4" t="n"/>
      <c r="L374" s="5" t="n"/>
      <c r="M374" s="6" t="n"/>
      <c r="N374" s="4" t="n"/>
      <c r="O374" s="4" t="n"/>
      <c r="P374" s="5" t="n"/>
      <c r="Q374" s="6" t="n"/>
      <c r="R374" s="6" t="n"/>
      <c r="S374" s="7">
        <f>IF(OR(O374="",Q374=""),"",IFERROR(IF(AND(INDEX(Fees!$D$5:$D$15,MATCH(O374,Fees!$A$5:$A$15,0))&gt;0,Q374&lt;INDEX(Fees!$D$5:$D$15,MATCH(O374,Fees!$A$5:$A$15,0))),Q374*INDEX(Fees!$E$5:$E$15,MATCH(O374,Fees!$A$5:$A$15,0))+INDEX(Fees!$F$5:$F$15,MATCH(O374,Fees!$A$5:$A$15,0)),Q374*INDEX(Fees!$B$5:$B$15,MATCH(O374,Fees!$A$5:$A$15,0))+INDEX(Fees!$C$5:$C$15,MATCH(O374,Fees!$A$5:$A$15,0))),""))</f>
        <v/>
      </c>
      <c r="T374" s="6" t="n"/>
      <c r="U374" s="7">
        <f>IF(AND(N374="Sold",Q374&lt;&gt;""),Q374-N(I374)-N(R374)-IF(T374&lt;&gt;"",T374,N(S374)),"")</f>
        <v/>
      </c>
      <c r="V374" s="8">
        <f>IF(AND(U374&lt;&gt;"",N(Q374)&gt;0),U374/Q374,"")</f>
        <v/>
      </c>
      <c r="W374" s="9">
        <f>IF(AND(ISNUMBER(P374),ISNUMBER(L374)),P374-L374,"")</f>
        <v/>
      </c>
      <c r="X374" s="4" t="n"/>
    </row>
    <row r="375">
      <c r="A375" s="4" t="n"/>
      <c r="B375" s="4" t="n"/>
      <c r="C375" s="4" t="n"/>
      <c r="D375" s="4" t="n"/>
      <c r="E375" s="4" t="n"/>
      <c r="F375" s="4" t="n"/>
      <c r="G375" s="4" t="n"/>
      <c r="H375" s="5" t="n"/>
      <c r="I375" s="6" t="n"/>
      <c r="J375" s="4" t="n"/>
      <c r="K375" s="4" t="n"/>
      <c r="L375" s="5" t="n"/>
      <c r="M375" s="6" t="n"/>
      <c r="N375" s="4" t="n"/>
      <c r="O375" s="4" t="n"/>
      <c r="P375" s="5" t="n"/>
      <c r="Q375" s="6" t="n"/>
      <c r="R375" s="6" t="n"/>
      <c r="S375" s="7">
        <f>IF(OR(O375="",Q375=""),"",IFERROR(IF(AND(INDEX(Fees!$D$5:$D$15,MATCH(O375,Fees!$A$5:$A$15,0))&gt;0,Q375&lt;INDEX(Fees!$D$5:$D$15,MATCH(O375,Fees!$A$5:$A$15,0))),Q375*INDEX(Fees!$E$5:$E$15,MATCH(O375,Fees!$A$5:$A$15,0))+INDEX(Fees!$F$5:$F$15,MATCH(O375,Fees!$A$5:$A$15,0)),Q375*INDEX(Fees!$B$5:$B$15,MATCH(O375,Fees!$A$5:$A$15,0))+INDEX(Fees!$C$5:$C$15,MATCH(O375,Fees!$A$5:$A$15,0))),""))</f>
        <v/>
      </c>
      <c r="T375" s="6" t="n"/>
      <c r="U375" s="7">
        <f>IF(AND(N375="Sold",Q375&lt;&gt;""),Q375-N(I375)-N(R375)-IF(T375&lt;&gt;"",T375,N(S375)),"")</f>
        <v/>
      </c>
      <c r="V375" s="8">
        <f>IF(AND(U375&lt;&gt;"",N(Q375)&gt;0),U375/Q375,"")</f>
        <v/>
      </c>
      <c r="W375" s="9">
        <f>IF(AND(ISNUMBER(P375),ISNUMBER(L375)),P375-L375,"")</f>
        <v/>
      </c>
      <c r="X375" s="4" t="n"/>
    </row>
    <row r="376">
      <c r="A376" s="4" t="n"/>
      <c r="B376" s="4" t="n"/>
      <c r="C376" s="4" t="n"/>
      <c r="D376" s="4" t="n"/>
      <c r="E376" s="4" t="n"/>
      <c r="F376" s="4" t="n"/>
      <c r="G376" s="4" t="n"/>
      <c r="H376" s="5" t="n"/>
      <c r="I376" s="6" t="n"/>
      <c r="J376" s="4" t="n"/>
      <c r="K376" s="4" t="n"/>
      <c r="L376" s="5" t="n"/>
      <c r="M376" s="6" t="n"/>
      <c r="N376" s="4" t="n"/>
      <c r="O376" s="4" t="n"/>
      <c r="P376" s="5" t="n"/>
      <c r="Q376" s="6" t="n"/>
      <c r="R376" s="6" t="n"/>
      <c r="S376" s="7">
        <f>IF(OR(O376="",Q376=""),"",IFERROR(IF(AND(INDEX(Fees!$D$5:$D$15,MATCH(O376,Fees!$A$5:$A$15,0))&gt;0,Q376&lt;INDEX(Fees!$D$5:$D$15,MATCH(O376,Fees!$A$5:$A$15,0))),Q376*INDEX(Fees!$E$5:$E$15,MATCH(O376,Fees!$A$5:$A$15,0))+INDEX(Fees!$F$5:$F$15,MATCH(O376,Fees!$A$5:$A$15,0)),Q376*INDEX(Fees!$B$5:$B$15,MATCH(O376,Fees!$A$5:$A$15,0))+INDEX(Fees!$C$5:$C$15,MATCH(O376,Fees!$A$5:$A$15,0))),""))</f>
        <v/>
      </c>
      <c r="T376" s="6" t="n"/>
      <c r="U376" s="7">
        <f>IF(AND(N376="Sold",Q376&lt;&gt;""),Q376-N(I376)-N(R376)-IF(T376&lt;&gt;"",T376,N(S376)),"")</f>
        <v/>
      </c>
      <c r="V376" s="8">
        <f>IF(AND(U376&lt;&gt;"",N(Q376)&gt;0),U376/Q376,"")</f>
        <v/>
      </c>
      <c r="W376" s="9">
        <f>IF(AND(ISNUMBER(P376),ISNUMBER(L376)),P376-L376,"")</f>
        <v/>
      </c>
      <c r="X376" s="4" t="n"/>
    </row>
    <row r="377">
      <c r="A377" s="4" t="n"/>
      <c r="B377" s="4" t="n"/>
      <c r="C377" s="4" t="n"/>
      <c r="D377" s="4" t="n"/>
      <c r="E377" s="4" t="n"/>
      <c r="F377" s="4" t="n"/>
      <c r="G377" s="4" t="n"/>
      <c r="H377" s="5" t="n"/>
      <c r="I377" s="6" t="n"/>
      <c r="J377" s="4" t="n"/>
      <c r="K377" s="4" t="n"/>
      <c r="L377" s="5" t="n"/>
      <c r="M377" s="6" t="n"/>
      <c r="N377" s="4" t="n"/>
      <c r="O377" s="4" t="n"/>
      <c r="P377" s="5" t="n"/>
      <c r="Q377" s="6" t="n"/>
      <c r="R377" s="6" t="n"/>
      <c r="S377" s="7">
        <f>IF(OR(O377="",Q377=""),"",IFERROR(IF(AND(INDEX(Fees!$D$5:$D$15,MATCH(O377,Fees!$A$5:$A$15,0))&gt;0,Q377&lt;INDEX(Fees!$D$5:$D$15,MATCH(O377,Fees!$A$5:$A$15,0))),Q377*INDEX(Fees!$E$5:$E$15,MATCH(O377,Fees!$A$5:$A$15,0))+INDEX(Fees!$F$5:$F$15,MATCH(O377,Fees!$A$5:$A$15,0)),Q377*INDEX(Fees!$B$5:$B$15,MATCH(O377,Fees!$A$5:$A$15,0))+INDEX(Fees!$C$5:$C$15,MATCH(O377,Fees!$A$5:$A$15,0))),""))</f>
        <v/>
      </c>
      <c r="T377" s="6" t="n"/>
      <c r="U377" s="7">
        <f>IF(AND(N377="Sold",Q377&lt;&gt;""),Q377-N(I377)-N(R377)-IF(T377&lt;&gt;"",T377,N(S377)),"")</f>
        <v/>
      </c>
      <c r="V377" s="8">
        <f>IF(AND(U377&lt;&gt;"",N(Q377)&gt;0),U377/Q377,"")</f>
        <v/>
      </c>
      <c r="W377" s="9">
        <f>IF(AND(ISNUMBER(P377),ISNUMBER(L377)),P377-L377,"")</f>
        <v/>
      </c>
      <c r="X377" s="4" t="n"/>
    </row>
    <row r="378">
      <c r="A378" s="4" t="n"/>
      <c r="B378" s="4" t="n"/>
      <c r="C378" s="4" t="n"/>
      <c r="D378" s="4" t="n"/>
      <c r="E378" s="4" t="n"/>
      <c r="F378" s="4" t="n"/>
      <c r="G378" s="4" t="n"/>
      <c r="H378" s="5" t="n"/>
      <c r="I378" s="6" t="n"/>
      <c r="J378" s="4" t="n"/>
      <c r="K378" s="4" t="n"/>
      <c r="L378" s="5" t="n"/>
      <c r="M378" s="6" t="n"/>
      <c r="N378" s="4" t="n"/>
      <c r="O378" s="4" t="n"/>
      <c r="P378" s="5" t="n"/>
      <c r="Q378" s="6" t="n"/>
      <c r="R378" s="6" t="n"/>
      <c r="S378" s="7">
        <f>IF(OR(O378="",Q378=""),"",IFERROR(IF(AND(INDEX(Fees!$D$5:$D$15,MATCH(O378,Fees!$A$5:$A$15,0))&gt;0,Q378&lt;INDEX(Fees!$D$5:$D$15,MATCH(O378,Fees!$A$5:$A$15,0))),Q378*INDEX(Fees!$E$5:$E$15,MATCH(O378,Fees!$A$5:$A$15,0))+INDEX(Fees!$F$5:$F$15,MATCH(O378,Fees!$A$5:$A$15,0)),Q378*INDEX(Fees!$B$5:$B$15,MATCH(O378,Fees!$A$5:$A$15,0))+INDEX(Fees!$C$5:$C$15,MATCH(O378,Fees!$A$5:$A$15,0))),""))</f>
        <v/>
      </c>
      <c r="T378" s="6" t="n"/>
      <c r="U378" s="7">
        <f>IF(AND(N378="Sold",Q378&lt;&gt;""),Q378-N(I378)-N(R378)-IF(T378&lt;&gt;"",T378,N(S378)),"")</f>
        <v/>
      </c>
      <c r="V378" s="8">
        <f>IF(AND(U378&lt;&gt;"",N(Q378)&gt;0),U378/Q378,"")</f>
        <v/>
      </c>
      <c r="W378" s="9">
        <f>IF(AND(ISNUMBER(P378),ISNUMBER(L378)),P378-L378,"")</f>
        <v/>
      </c>
      <c r="X378" s="4" t="n"/>
    </row>
    <row r="379">
      <c r="A379" s="4" t="n"/>
      <c r="B379" s="4" t="n"/>
      <c r="C379" s="4" t="n"/>
      <c r="D379" s="4" t="n"/>
      <c r="E379" s="4" t="n"/>
      <c r="F379" s="4" t="n"/>
      <c r="G379" s="4" t="n"/>
      <c r="H379" s="5" t="n"/>
      <c r="I379" s="6" t="n"/>
      <c r="J379" s="4" t="n"/>
      <c r="K379" s="4" t="n"/>
      <c r="L379" s="5" t="n"/>
      <c r="M379" s="6" t="n"/>
      <c r="N379" s="4" t="n"/>
      <c r="O379" s="4" t="n"/>
      <c r="P379" s="5" t="n"/>
      <c r="Q379" s="6" t="n"/>
      <c r="R379" s="6" t="n"/>
      <c r="S379" s="7">
        <f>IF(OR(O379="",Q379=""),"",IFERROR(IF(AND(INDEX(Fees!$D$5:$D$15,MATCH(O379,Fees!$A$5:$A$15,0))&gt;0,Q379&lt;INDEX(Fees!$D$5:$D$15,MATCH(O379,Fees!$A$5:$A$15,0))),Q379*INDEX(Fees!$E$5:$E$15,MATCH(O379,Fees!$A$5:$A$15,0))+INDEX(Fees!$F$5:$F$15,MATCH(O379,Fees!$A$5:$A$15,0)),Q379*INDEX(Fees!$B$5:$B$15,MATCH(O379,Fees!$A$5:$A$15,0))+INDEX(Fees!$C$5:$C$15,MATCH(O379,Fees!$A$5:$A$15,0))),""))</f>
        <v/>
      </c>
      <c r="T379" s="6" t="n"/>
      <c r="U379" s="7">
        <f>IF(AND(N379="Sold",Q379&lt;&gt;""),Q379-N(I379)-N(R379)-IF(T379&lt;&gt;"",T379,N(S379)),"")</f>
        <v/>
      </c>
      <c r="V379" s="8">
        <f>IF(AND(U379&lt;&gt;"",N(Q379)&gt;0),U379/Q379,"")</f>
        <v/>
      </c>
      <c r="W379" s="9">
        <f>IF(AND(ISNUMBER(P379),ISNUMBER(L379)),P379-L379,"")</f>
        <v/>
      </c>
      <c r="X379" s="4" t="n"/>
    </row>
    <row r="380">
      <c r="A380" s="4" t="n"/>
      <c r="B380" s="4" t="n"/>
      <c r="C380" s="4" t="n"/>
      <c r="D380" s="4" t="n"/>
      <c r="E380" s="4" t="n"/>
      <c r="F380" s="4" t="n"/>
      <c r="G380" s="4" t="n"/>
      <c r="H380" s="5" t="n"/>
      <c r="I380" s="6" t="n"/>
      <c r="J380" s="4" t="n"/>
      <c r="K380" s="4" t="n"/>
      <c r="L380" s="5" t="n"/>
      <c r="M380" s="6" t="n"/>
      <c r="N380" s="4" t="n"/>
      <c r="O380" s="4" t="n"/>
      <c r="P380" s="5" t="n"/>
      <c r="Q380" s="6" t="n"/>
      <c r="R380" s="6" t="n"/>
      <c r="S380" s="7">
        <f>IF(OR(O380="",Q380=""),"",IFERROR(IF(AND(INDEX(Fees!$D$5:$D$15,MATCH(O380,Fees!$A$5:$A$15,0))&gt;0,Q380&lt;INDEX(Fees!$D$5:$D$15,MATCH(O380,Fees!$A$5:$A$15,0))),Q380*INDEX(Fees!$E$5:$E$15,MATCH(O380,Fees!$A$5:$A$15,0))+INDEX(Fees!$F$5:$F$15,MATCH(O380,Fees!$A$5:$A$15,0)),Q380*INDEX(Fees!$B$5:$B$15,MATCH(O380,Fees!$A$5:$A$15,0))+INDEX(Fees!$C$5:$C$15,MATCH(O380,Fees!$A$5:$A$15,0))),""))</f>
        <v/>
      </c>
      <c r="T380" s="6" t="n"/>
      <c r="U380" s="7">
        <f>IF(AND(N380="Sold",Q380&lt;&gt;""),Q380-N(I380)-N(R380)-IF(T380&lt;&gt;"",T380,N(S380)),"")</f>
        <v/>
      </c>
      <c r="V380" s="8">
        <f>IF(AND(U380&lt;&gt;"",N(Q380)&gt;0),U380/Q380,"")</f>
        <v/>
      </c>
      <c r="W380" s="9">
        <f>IF(AND(ISNUMBER(P380),ISNUMBER(L380)),P380-L380,"")</f>
        <v/>
      </c>
      <c r="X380" s="4" t="n"/>
    </row>
    <row r="381">
      <c r="A381" s="4" t="n"/>
      <c r="B381" s="4" t="n"/>
      <c r="C381" s="4" t="n"/>
      <c r="D381" s="4" t="n"/>
      <c r="E381" s="4" t="n"/>
      <c r="F381" s="4" t="n"/>
      <c r="G381" s="4" t="n"/>
      <c r="H381" s="5" t="n"/>
      <c r="I381" s="6" t="n"/>
      <c r="J381" s="4" t="n"/>
      <c r="K381" s="4" t="n"/>
      <c r="L381" s="5" t="n"/>
      <c r="M381" s="6" t="n"/>
      <c r="N381" s="4" t="n"/>
      <c r="O381" s="4" t="n"/>
      <c r="P381" s="5" t="n"/>
      <c r="Q381" s="6" t="n"/>
      <c r="R381" s="6" t="n"/>
      <c r="S381" s="7">
        <f>IF(OR(O381="",Q381=""),"",IFERROR(IF(AND(INDEX(Fees!$D$5:$D$15,MATCH(O381,Fees!$A$5:$A$15,0))&gt;0,Q381&lt;INDEX(Fees!$D$5:$D$15,MATCH(O381,Fees!$A$5:$A$15,0))),Q381*INDEX(Fees!$E$5:$E$15,MATCH(O381,Fees!$A$5:$A$15,0))+INDEX(Fees!$F$5:$F$15,MATCH(O381,Fees!$A$5:$A$15,0)),Q381*INDEX(Fees!$B$5:$B$15,MATCH(O381,Fees!$A$5:$A$15,0))+INDEX(Fees!$C$5:$C$15,MATCH(O381,Fees!$A$5:$A$15,0))),""))</f>
        <v/>
      </c>
      <c r="T381" s="6" t="n"/>
      <c r="U381" s="7">
        <f>IF(AND(N381="Sold",Q381&lt;&gt;""),Q381-N(I381)-N(R381)-IF(T381&lt;&gt;"",T381,N(S381)),"")</f>
        <v/>
      </c>
      <c r="V381" s="8">
        <f>IF(AND(U381&lt;&gt;"",N(Q381)&gt;0),U381/Q381,"")</f>
        <v/>
      </c>
      <c r="W381" s="9">
        <f>IF(AND(ISNUMBER(P381),ISNUMBER(L381)),P381-L381,"")</f>
        <v/>
      </c>
      <c r="X381" s="4" t="n"/>
    </row>
    <row r="382">
      <c r="A382" s="4" t="n"/>
      <c r="B382" s="4" t="n"/>
      <c r="C382" s="4" t="n"/>
      <c r="D382" s="4" t="n"/>
      <c r="E382" s="4" t="n"/>
      <c r="F382" s="4" t="n"/>
      <c r="G382" s="4" t="n"/>
      <c r="H382" s="5" t="n"/>
      <c r="I382" s="6" t="n"/>
      <c r="J382" s="4" t="n"/>
      <c r="K382" s="4" t="n"/>
      <c r="L382" s="5" t="n"/>
      <c r="M382" s="6" t="n"/>
      <c r="N382" s="4" t="n"/>
      <c r="O382" s="4" t="n"/>
      <c r="P382" s="5" t="n"/>
      <c r="Q382" s="6" t="n"/>
      <c r="R382" s="6" t="n"/>
      <c r="S382" s="7">
        <f>IF(OR(O382="",Q382=""),"",IFERROR(IF(AND(INDEX(Fees!$D$5:$D$15,MATCH(O382,Fees!$A$5:$A$15,0))&gt;0,Q382&lt;INDEX(Fees!$D$5:$D$15,MATCH(O382,Fees!$A$5:$A$15,0))),Q382*INDEX(Fees!$E$5:$E$15,MATCH(O382,Fees!$A$5:$A$15,0))+INDEX(Fees!$F$5:$F$15,MATCH(O382,Fees!$A$5:$A$15,0)),Q382*INDEX(Fees!$B$5:$B$15,MATCH(O382,Fees!$A$5:$A$15,0))+INDEX(Fees!$C$5:$C$15,MATCH(O382,Fees!$A$5:$A$15,0))),""))</f>
        <v/>
      </c>
      <c r="T382" s="6" t="n"/>
      <c r="U382" s="7">
        <f>IF(AND(N382="Sold",Q382&lt;&gt;""),Q382-N(I382)-N(R382)-IF(T382&lt;&gt;"",T382,N(S382)),"")</f>
        <v/>
      </c>
      <c r="V382" s="8">
        <f>IF(AND(U382&lt;&gt;"",N(Q382)&gt;0),U382/Q382,"")</f>
        <v/>
      </c>
      <c r="W382" s="9">
        <f>IF(AND(ISNUMBER(P382),ISNUMBER(L382)),P382-L382,"")</f>
        <v/>
      </c>
      <c r="X382" s="4" t="n"/>
    </row>
    <row r="383">
      <c r="A383" s="4" t="n"/>
      <c r="B383" s="4" t="n"/>
      <c r="C383" s="4" t="n"/>
      <c r="D383" s="4" t="n"/>
      <c r="E383" s="4" t="n"/>
      <c r="F383" s="4" t="n"/>
      <c r="G383" s="4" t="n"/>
      <c r="H383" s="5" t="n"/>
      <c r="I383" s="6" t="n"/>
      <c r="J383" s="4" t="n"/>
      <c r="K383" s="4" t="n"/>
      <c r="L383" s="5" t="n"/>
      <c r="M383" s="6" t="n"/>
      <c r="N383" s="4" t="n"/>
      <c r="O383" s="4" t="n"/>
      <c r="P383" s="5" t="n"/>
      <c r="Q383" s="6" t="n"/>
      <c r="R383" s="6" t="n"/>
      <c r="S383" s="7">
        <f>IF(OR(O383="",Q383=""),"",IFERROR(IF(AND(INDEX(Fees!$D$5:$D$15,MATCH(O383,Fees!$A$5:$A$15,0))&gt;0,Q383&lt;INDEX(Fees!$D$5:$D$15,MATCH(O383,Fees!$A$5:$A$15,0))),Q383*INDEX(Fees!$E$5:$E$15,MATCH(O383,Fees!$A$5:$A$15,0))+INDEX(Fees!$F$5:$F$15,MATCH(O383,Fees!$A$5:$A$15,0)),Q383*INDEX(Fees!$B$5:$B$15,MATCH(O383,Fees!$A$5:$A$15,0))+INDEX(Fees!$C$5:$C$15,MATCH(O383,Fees!$A$5:$A$15,0))),""))</f>
        <v/>
      </c>
      <c r="T383" s="6" t="n"/>
      <c r="U383" s="7">
        <f>IF(AND(N383="Sold",Q383&lt;&gt;""),Q383-N(I383)-N(R383)-IF(T383&lt;&gt;"",T383,N(S383)),"")</f>
        <v/>
      </c>
      <c r="V383" s="8">
        <f>IF(AND(U383&lt;&gt;"",N(Q383)&gt;0),U383/Q383,"")</f>
        <v/>
      </c>
      <c r="W383" s="9">
        <f>IF(AND(ISNUMBER(P383),ISNUMBER(L383)),P383-L383,"")</f>
        <v/>
      </c>
      <c r="X383" s="4" t="n"/>
    </row>
    <row r="384">
      <c r="A384" s="4" t="n"/>
      <c r="B384" s="4" t="n"/>
      <c r="C384" s="4" t="n"/>
      <c r="D384" s="4" t="n"/>
      <c r="E384" s="4" t="n"/>
      <c r="F384" s="4" t="n"/>
      <c r="G384" s="4" t="n"/>
      <c r="H384" s="5" t="n"/>
      <c r="I384" s="6" t="n"/>
      <c r="J384" s="4" t="n"/>
      <c r="K384" s="4" t="n"/>
      <c r="L384" s="5" t="n"/>
      <c r="M384" s="6" t="n"/>
      <c r="N384" s="4" t="n"/>
      <c r="O384" s="4" t="n"/>
      <c r="P384" s="5" t="n"/>
      <c r="Q384" s="6" t="n"/>
      <c r="R384" s="6" t="n"/>
      <c r="S384" s="7">
        <f>IF(OR(O384="",Q384=""),"",IFERROR(IF(AND(INDEX(Fees!$D$5:$D$15,MATCH(O384,Fees!$A$5:$A$15,0))&gt;0,Q384&lt;INDEX(Fees!$D$5:$D$15,MATCH(O384,Fees!$A$5:$A$15,0))),Q384*INDEX(Fees!$E$5:$E$15,MATCH(O384,Fees!$A$5:$A$15,0))+INDEX(Fees!$F$5:$F$15,MATCH(O384,Fees!$A$5:$A$15,0)),Q384*INDEX(Fees!$B$5:$B$15,MATCH(O384,Fees!$A$5:$A$15,0))+INDEX(Fees!$C$5:$C$15,MATCH(O384,Fees!$A$5:$A$15,0))),""))</f>
        <v/>
      </c>
      <c r="T384" s="6" t="n"/>
      <c r="U384" s="7">
        <f>IF(AND(N384="Sold",Q384&lt;&gt;""),Q384-N(I384)-N(R384)-IF(T384&lt;&gt;"",T384,N(S384)),"")</f>
        <v/>
      </c>
      <c r="V384" s="8">
        <f>IF(AND(U384&lt;&gt;"",N(Q384)&gt;0),U384/Q384,"")</f>
        <v/>
      </c>
      <c r="W384" s="9">
        <f>IF(AND(ISNUMBER(P384),ISNUMBER(L384)),P384-L384,"")</f>
        <v/>
      </c>
      <c r="X384" s="4" t="n"/>
    </row>
    <row r="385">
      <c r="A385" s="4" t="n"/>
      <c r="B385" s="4" t="n"/>
      <c r="C385" s="4" t="n"/>
      <c r="D385" s="4" t="n"/>
      <c r="E385" s="4" t="n"/>
      <c r="F385" s="4" t="n"/>
      <c r="G385" s="4" t="n"/>
      <c r="H385" s="5" t="n"/>
      <c r="I385" s="6" t="n"/>
      <c r="J385" s="4" t="n"/>
      <c r="K385" s="4" t="n"/>
      <c r="L385" s="5" t="n"/>
      <c r="M385" s="6" t="n"/>
      <c r="N385" s="4" t="n"/>
      <c r="O385" s="4" t="n"/>
      <c r="P385" s="5" t="n"/>
      <c r="Q385" s="6" t="n"/>
      <c r="R385" s="6" t="n"/>
      <c r="S385" s="7">
        <f>IF(OR(O385="",Q385=""),"",IFERROR(IF(AND(INDEX(Fees!$D$5:$D$15,MATCH(O385,Fees!$A$5:$A$15,0))&gt;0,Q385&lt;INDEX(Fees!$D$5:$D$15,MATCH(O385,Fees!$A$5:$A$15,0))),Q385*INDEX(Fees!$E$5:$E$15,MATCH(O385,Fees!$A$5:$A$15,0))+INDEX(Fees!$F$5:$F$15,MATCH(O385,Fees!$A$5:$A$15,0)),Q385*INDEX(Fees!$B$5:$B$15,MATCH(O385,Fees!$A$5:$A$15,0))+INDEX(Fees!$C$5:$C$15,MATCH(O385,Fees!$A$5:$A$15,0))),""))</f>
        <v/>
      </c>
      <c r="T385" s="6" t="n"/>
      <c r="U385" s="7">
        <f>IF(AND(N385="Sold",Q385&lt;&gt;""),Q385-N(I385)-N(R385)-IF(T385&lt;&gt;"",T385,N(S385)),"")</f>
        <v/>
      </c>
      <c r="V385" s="8">
        <f>IF(AND(U385&lt;&gt;"",N(Q385)&gt;0),U385/Q385,"")</f>
        <v/>
      </c>
      <c r="W385" s="9">
        <f>IF(AND(ISNUMBER(P385),ISNUMBER(L385)),P385-L385,"")</f>
        <v/>
      </c>
      <c r="X385" s="4" t="n"/>
    </row>
    <row r="386">
      <c r="A386" s="4" t="n"/>
      <c r="B386" s="4" t="n"/>
      <c r="C386" s="4" t="n"/>
      <c r="D386" s="4" t="n"/>
      <c r="E386" s="4" t="n"/>
      <c r="F386" s="4" t="n"/>
      <c r="G386" s="4" t="n"/>
      <c r="H386" s="5" t="n"/>
      <c r="I386" s="6" t="n"/>
      <c r="J386" s="4" t="n"/>
      <c r="K386" s="4" t="n"/>
      <c r="L386" s="5" t="n"/>
      <c r="M386" s="6" t="n"/>
      <c r="N386" s="4" t="n"/>
      <c r="O386" s="4" t="n"/>
      <c r="P386" s="5" t="n"/>
      <c r="Q386" s="6" t="n"/>
      <c r="R386" s="6" t="n"/>
      <c r="S386" s="7">
        <f>IF(OR(O386="",Q386=""),"",IFERROR(IF(AND(INDEX(Fees!$D$5:$D$15,MATCH(O386,Fees!$A$5:$A$15,0))&gt;0,Q386&lt;INDEX(Fees!$D$5:$D$15,MATCH(O386,Fees!$A$5:$A$15,0))),Q386*INDEX(Fees!$E$5:$E$15,MATCH(O386,Fees!$A$5:$A$15,0))+INDEX(Fees!$F$5:$F$15,MATCH(O386,Fees!$A$5:$A$15,0)),Q386*INDEX(Fees!$B$5:$B$15,MATCH(O386,Fees!$A$5:$A$15,0))+INDEX(Fees!$C$5:$C$15,MATCH(O386,Fees!$A$5:$A$15,0))),""))</f>
        <v/>
      </c>
      <c r="T386" s="6" t="n"/>
      <c r="U386" s="7">
        <f>IF(AND(N386="Sold",Q386&lt;&gt;""),Q386-N(I386)-N(R386)-IF(T386&lt;&gt;"",T386,N(S386)),"")</f>
        <v/>
      </c>
      <c r="V386" s="8">
        <f>IF(AND(U386&lt;&gt;"",N(Q386)&gt;0),U386/Q386,"")</f>
        <v/>
      </c>
      <c r="W386" s="9">
        <f>IF(AND(ISNUMBER(P386),ISNUMBER(L386)),P386-L386,"")</f>
        <v/>
      </c>
      <c r="X386" s="4" t="n"/>
    </row>
    <row r="387">
      <c r="A387" s="4" t="n"/>
      <c r="B387" s="4" t="n"/>
      <c r="C387" s="4" t="n"/>
      <c r="D387" s="4" t="n"/>
      <c r="E387" s="4" t="n"/>
      <c r="F387" s="4" t="n"/>
      <c r="G387" s="4" t="n"/>
      <c r="H387" s="5" t="n"/>
      <c r="I387" s="6" t="n"/>
      <c r="J387" s="4" t="n"/>
      <c r="K387" s="4" t="n"/>
      <c r="L387" s="5" t="n"/>
      <c r="M387" s="6" t="n"/>
      <c r="N387" s="4" t="n"/>
      <c r="O387" s="4" t="n"/>
      <c r="P387" s="5" t="n"/>
      <c r="Q387" s="6" t="n"/>
      <c r="R387" s="6" t="n"/>
      <c r="S387" s="7">
        <f>IF(OR(O387="",Q387=""),"",IFERROR(IF(AND(INDEX(Fees!$D$5:$D$15,MATCH(O387,Fees!$A$5:$A$15,0))&gt;0,Q387&lt;INDEX(Fees!$D$5:$D$15,MATCH(O387,Fees!$A$5:$A$15,0))),Q387*INDEX(Fees!$E$5:$E$15,MATCH(O387,Fees!$A$5:$A$15,0))+INDEX(Fees!$F$5:$F$15,MATCH(O387,Fees!$A$5:$A$15,0)),Q387*INDEX(Fees!$B$5:$B$15,MATCH(O387,Fees!$A$5:$A$15,0))+INDEX(Fees!$C$5:$C$15,MATCH(O387,Fees!$A$5:$A$15,0))),""))</f>
        <v/>
      </c>
      <c r="T387" s="6" t="n"/>
      <c r="U387" s="7">
        <f>IF(AND(N387="Sold",Q387&lt;&gt;""),Q387-N(I387)-N(R387)-IF(T387&lt;&gt;"",T387,N(S387)),"")</f>
        <v/>
      </c>
      <c r="V387" s="8">
        <f>IF(AND(U387&lt;&gt;"",N(Q387)&gt;0),U387/Q387,"")</f>
        <v/>
      </c>
      <c r="W387" s="9">
        <f>IF(AND(ISNUMBER(P387),ISNUMBER(L387)),P387-L387,"")</f>
        <v/>
      </c>
      <c r="X387" s="4" t="n"/>
    </row>
    <row r="388">
      <c r="A388" s="4" t="n"/>
      <c r="B388" s="4" t="n"/>
      <c r="C388" s="4" t="n"/>
      <c r="D388" s="4" t="n"/>
      <c r="E388" s="4" t="n"/>
      <c r="F388" s="4" t="n"/>
      <c r="G388" s="4" t="n"/>
      <c r="H388" s="5" t="n"/>
      <c r="I388" s="6" t="n"/>
      <c r="J388" s="4" t="n"/>
      <c r="K388" s="4" t="n"/>
      <c r="L388" s="5" t="n"/>
      <c r="M388" s="6" t="n"/>
      <c r="N388" s="4" t="n"/>
      <c r="O388" s="4" t="n"/>
      <c r="P388" s="5" t="n"/>
      <c r="Q388" s="6" t="n"/>
      <c r="R388" s="6" t="n"/>
      <c r="S388" s="7">
        <f>IF(OR(O388="",Q388=""),"",IFERROR(IF(AND(INDEX(Fees!$D$5:$D$15,MATCH(O388,Fees!$A$5:$A$15,0))&gt;0,Q388&lt;INDEX(Fees!$D$5:$D$15,MATCH(O388,Fees!$A$5:$A$15,0))),Q388*INDEX(Fees!$E$5:$E$15,MATCH(O388,Fees!$A$5:$A$15,0))+INDEX(Fees!$F$5:$F$15,MATCH(O388,Fees!$A$5:$A$15,0)),Q388*INDEX(Fees!$B$5:$B$15,MATCH(O388,Fees!$A$5:$A$15,0))+INDEX(Fees!$C$5:$C$15,MATCH(O388,Fees!$A$5:$A$15,0))),""))</f>
        <v/>
      </c>
      <c r="T388" s="6" t="n"/>
      <c r="U388" s="7">
        <f>IF(AND(N388="Sold",Q388&lt;&gt;""),Q388-N(I388)-N(R388)-IF(T388&lt;&gt;"",T388,N(S388)),"")</f>
        <v/>
      </c>
      <c r="V388" s="8">
        <f>IF(AND(U388&lt;&gt;"",N(Q388)&gt;0),U388/Q388,"")</f>
        <v/>
      </c>
      <c r="W388" s="9">
        <f>IF(AND(ISNUMBER(P388),ISNUMBER(L388)),P388-L388,"")</f>
        <v/>
      </c>
      <c r="X388" s="4" t="n"/>
    </row>
    <row r="389">
      <c r="A389" s="4" t="n"/>
      <c r="B389" s="4" t="n"/>
      <c r="C389" s="4" t="n"/>
      <c r="D389" s="4" t="n"/>
      <c r="E389" s="4" t="n"/>
      <c r="F389" s="4" t="n"/>
      <c r="G389" s="4" t="n"/>
      <c r="H389" s="5" t="n"/>
      <c r="I389" s="6" t="n"/>
      <c r="J389" s="4" t="n"/>
      <c r="K389" s="4" t="n"/>
      <c r="L389" s="5" t="n"/>
      <c r="M389" s="6" t="n"/>
      <c r="N389" s="4" t="n"/>
      <c r="O389" s="4" t="n"/>
      <c r="P389" s="5" t="n"/>
      <c r="Q389" s="6" t="n"/>
      <c r="R389" s="6" t="n"/>
      <c r="S389" s="7">
        <f>IF(OR(O389="",Q389=""),"",IFERROR(IF(AND(INDEX(Fees!$D$5:$D$15,MATCH(O389,Fees!$A$5:$A$15,0))&gt;0,Q389&lt;INDEX(Fees!$D$5:$D$15,MATCH(O389,Fees!$A$5:$A$15,0))),Q389*INDEX(Fees!$E$5:$E$15,MATCH(O389,Fees!$A$5:$A$15,0))+INDEX(Fees!$F$5:$F$15,MATCH(O389,Fees!$A$5:$A$15,0)),Q389*INDEX(Fees!$B$5:$B$15,MATCH(O389,Fees!$A$5:$A$15,0))+INDEX(Fees!$C$5:$C$15,MATCH(O389,Fees!$A$5:$A$15,0))),""))</f>
        <v/>
      </c>
      <c r="T389" s="6" t="n"/>
      <c r="U389" s="7">
        <f>IF(AND(N389="Sold",Q389&lt;&gt;""),Q389-N(I389)-N(R389)-IF(T389&lt;&gt;"",T389,N(S389)),"")</f>
        <v/>
      </c>
      <c r="V389" s="8">
        <f>IF(AND(U389&lt;&gt;"",N(Q389)&gt;0),U389/Q389,"")</f>
        <v/>
      </c>
      <c r="W389" s="9">
        <f>IF(AND(ISNUMBER(P389),ISNUMBER(L389)),P389-L389,"")</f>
        <v/>
      </c>
      <c r="X389" s="4" t="n"/>
    </row>
    <row r="390">
      <c r="A390" s="4" t="n"/>
      <c r="B390" s="4" t="n"/>
      <c r="C390" s="4" t="n"/>
      <c r="D390" s="4" t="n"/>
      <c r="E390" s="4" t="n"/>
      <c r="F390" s="4" t="n"/>
      <c r="G390" s="4" t="n"/>
      <c r="H390" s="5" t="n"/>
      <c r="I390" s="6" t="n"/>
      <c r="J390" s="4" t="n"/>
      <c r="K390" s="4" t="n"/>
      <c r="L390" s="5" t="n"/>
      <c r="M390" s="6" t="n"/>
      <c r="N390" s="4" t="n"/>
      <c r="O390" s="4" t="n"/>
      <c r="P390" s="5" t="n"/>
      <c r="Q390" s="6" t="n"/>
      <c r="R390" s="6" t="n"/>
      <c r="S390" s="7">
        <f>IF(OR(O390="",Q390=""),"",IFERROR(IF(AND(INDEX(Fees!$D$5:$D$15,MATCH(O390,Fees!$A$5:$A$15,0))&gt;0,Q390&lt;INDEX(Fees!$D$5:$D$15,MATCH(O390,Fees!$A$5:$A$15,0))),Q390*INDEX(Fees!$E$5:$E$15,MATCH(O390,Fees!$A$5:$A$15,0))+INDEX(Fees!$F$5:$F$15,MATCH(O390,Fees!$A$5:$A$15,0)),Q390*INDEX(Fees!$B$5:$B$15,MATCH(O390,Fees!$A$5:$A$15,0))+INDEX(Fees!$C$5:$C$15,MATCH(O390,Fees!$A$5:$A$15,0))),""))</f>
        <v/>
      </c>
      <c r="T390" s="6" t="n"/>
      <c r="U390" s="7">
        <f>IF(AND(N390="Sold",Q390&lt;&gt;""),Q390-N(I390)-N(R390)-IF(T390&lt;&gt;"",T390,N(S390)),"")</f>
        <v/>
      </c>
      <c r="V390" s="8">
        <f>IF(AND(U390&lt;&gt;"",N(Q390)&gt;0),U390/Q390,"")</f>
        <v/>
      </c>
      <c r="W390" s="9">
        <f>IF(AND(ISNUMBER(P390),ISNUMBER(L390)),P390-L390,"")</f>
        <v/>
      </c>
      <c r="X390" s="4" t="n"/>
    </row>
    <row r="391">
      <c r="A391" s="4" t="n"/>
      <c r="B391" s="4" t="n"/>
      <c r="C391" s="4" t="n"/>
      <c r="D391" s="4" t="n"/>
      <c r="E391" s="4" t="n"/>
      <c r="F391" s="4" t="n"/>
      <c r="G391" s="4" t="n"/>
      <c r="H391" s="5" t="n"/>
      <c r="I391" s="6" t="n"/>
      <c r="J391" s="4" t="n"/>
      <c r="K391" s="4" t="n"/>
      <c r="L391" s="5" t="n"/>
      <c r="M391" s="6" t="n"/>
      <c r="N391" s="4" t="n"/>
      <c r="O391" s="4" t="n"/>
      <c r="P391" s="5" t="n"/>
      <c r="Q391" s="6" t="n"/>
      <c r="R391" s="6" t="n"/>
      <c r="S391" s="7">
        <f>IF(OR(O391="",Q391=""),"",IFERROR(IF(AND(INDEX(Fees!$D$5:$D$15,MATCH(O391,Fees!$A$5:$A$15,0))&gt;0,Q391&lt;INDEX(Fees!$D$5:$D$15,MATCH(O391,Fees!$A$5:$A$15,0))),Q391*INDEX(Fees!$E$5:$E$15,MATCH(O391,Fees!$A$5:$A$15,0))+INDEX(Fees!$F$5:$F$15,MATCH(O391,Fees!$A$5:$A$15,0)),Q391*INDEX(Fees!$B$5:$B$15,MATCH(O391,Fees!$A$5:$A$15,0))+INDEX(Fees!$C$5:$C$15,MATCH(O391,Fees!$A$5:$A$15,0))),""))</f>
        <v/>
      </c>
      <c r="T391" s="6" t="n"/>
      <c r="U391" s="7">
        <f>IF(AND(N391="Sold",Q391&lt;&gt;""),Q391-N(I391)-N(R391)-IF(T391&lt;&gt;"",T391,N(S391)),"")</f>
        <v/>
      </c>
      <c r="V391" s="8">
        <f>IF(AND(U391&lt;&gt;"",N(Q391)&gt;0),U391/Q391,"")</f>
        <v/>
      </c>
      <c r="W391" s="9">
        <f>IF(AND(ISNUMBER(P391),ISNUMBER(L391)),P391-L391,"")</f>
        <v/>
      </c>
      <c r="X391" s="4" t="n"/>
    </row>
    <row r="392">
      <c r="A392" s="4" t="n"/>
      <c r="B392" s="4" t="n"/>
      <c r="C392" s="4" t="n"/>
      <c r="D392" s="4" t="n"/>
      <c r="E392" s="4" t="n"/>
      <c r="F392" s="4" t="n"/>
      <c r="G392" s="4" t="n"/>
      <c r="H392" s="5" t="n"/>
      <c r="I392" s="6" t="n"/>
      <c r="J392" s="4" t="n"/>
      <c r="K392" s="4" t="n"/>
      <c r="L392" s="5" t="n"/>
      <c r="M392" s="6" t="n"/>
      <c r="N392" s="4" t="n"/>
      <c r="O392" s="4" t="n"/>
      <c r="P392" s="5" t="n"/>
      <c r="Q392" s="6" t="n"/>
      <c r="R392" s="6" t="n"/>
      <c r="S392" s="7">
        <f>IF(OR(O392="",Q392=""),"",IFERROR(IF(AND(INDEX(Fees!$D$5:$D$15,MATCH(O392,Fees!$A$5:$A$15,0))&gt;0,Q392&lt;INDEX(Fees!$D$5:$D$15,MATCH(O392,Fees!$A$5:$A$15,0))),Q392*INDEX(Fees!$E$5:$E$15,MATCH(O392,Fees!$A$5:$A$15,0))+INDEX(Fees!$F$5:$F$15,MATCH(O392,Fees!$A$5:$A$15,0)),Q392*INDEX(Fees!$B$5:$B$15,MATCH(O392,Fees!$A$5:$A$15,0))+INDEX(Fees!$C$5:$C$15,MATCH(O392,Fees!$A$5:$A$15,0))),""))</f>
        <v/>
      </c>
      <c r="T392" s="6" t="n"/>
      <c r="U392" s="7">
        <f>IF(AND(N392="Sold",Q392&lt;&gt;""),Q392-N(I392)-N(R392)-IF(T392&lt;&gt;"",T392,N(S392)),"")</f>
        <v/>
      </c>
      <c r="V392" s="8">
        <f>IF(AND(U392&lt;&gt;"",N(Q392)&gt;0),U392/Q392,"")</f>
        <v/>
      </c>
      <c r="W392" s="9">
        <f>IF(AND(ISNUMBER(P392),ISNUMBER(L392)),P392-L392,"")</f>
        <v/>
      </c>
      <c r="X392" s="4" t="n"/>
    </row>
    <row r="393">
      <c r="A393" s="4" t="n"/>
      <c r="B393" s="4" t="n"/>
      <c r="C393" s="4" t="n"/>
      <c r="D393" s="4" t="n"/>
      <c r="E393" s="4" t="n"/>
      <c r="F393" s="4" t="n"/>
      <c r="G393" s="4" t="n"/>
      <c r="H393" s="5" t="n"/>
      <c r="I393" s="6" t="n"/>
      <c r="J393" s="4" t="n"/>
      <c r="K393" s="4" t="n"/>
      <c r="L393" s="5" t="n"/>
      <c r="M393" s="6" t="n"/>
      <c r="N393" s="4" t="n"/>
      <c r="O393" s="4" t="n"/>
      <c r="P393" s="5" t="n"/>
      <c r="Q393" s="6" t="n"/>
      <c r="R393" s="6" t="n"/>
      <c r="S393" s="7">
        <f>IF(OR(O393="",Q393=""),"",IFERROR(IF(AND(INDEX(Fees!$D$5:$D$15,MATCH(O393,Fees!$A$5:$A$15,0))&gt;0,Q393&lt;INDEX(Fees!$D$5:$D$15,MATCH(O393,Fees!$A$5:$A$15,0))),Q393*INDEX(Fees!$E$5:$E$15,MATCH(O393,Fees!$A$5:$A$15,0))+INDEX(Fees!$F$5:$F$15,MATCH(O393,Fees!$A$5:$A$15,0)),Q393*INDEX(Fees!$B$5:$B$15,MATCH(O393,Fees!$A$5:$A$15,0))+INDEX(Fees!$C$5:$C$15,MATCH(O393,Fees!$A$5:$A$15,0))),""))</f>
        <v/>
      </c>
      <c r="T393" s="6" t="n"/>
      <c r="U393" s="7">
        <f>IF(AND(N393="Sold",Q393&lt;&gt;""),Q393-N(I393)-N(R393)-IF(T393&lt;&gt;"",T393,N(S393)),"")</f>
        <v/>
      </c>
      <c r="V393" s="8">
        <f>IF(AND(U393&lt;&gt;"",N(Q393)&gt;0),U393/Q393,"")</f>
        <v/>
      </c>
      <c r="W393" s="9">
        <f>IF(AND(ISNUMBER(P393),ISNUMBER(L393)),P393-L393,"")</f>
        <v/>
      </c>
      <c r="X393" s="4" t="n"/>
    </row>
    <row r="394">
      <c r="A394" s="4" t="n"/>
      <c r="B394" s="4" t="n"/>
      <c r="C394" s="4" t="n"/>
      <c r="D394" s="4" t="n"/>
      <c r="E394" s="4" t="n"/>
      <c r="F394" s="4" t="n"/>
      <c r="G394" s="4" t="n"/>
      <c r="H394" s="5" t="n"/>
      <c r="I394" s="6" t="n"/>
      <c r="J394" s="4" t="n"/>
      <c r="K394" s="4" t="n"/>
      <c r="L394" s="5" t="n"/>
      <c r="M394" s="6" t="n"/>
      <c r="N394" s="4" t="n"/>
      <c r="O394" s="4" t="n"/>
      <c r="P394" s="5" t="n"/>
      <c r="Q394" s="6" t="n"/>
      <c r="R394" s="6" t="n"/>
      <c r="S394" s="7">
        <f>IF(OR(O394="",Q394=""),"",IFERROR(IF(AND(INDEX(Fees!$D$5:$D$15,MATCH(O394,Fees!$A$5:$A$15,0))&gt;0,Q394&lt;INDEX(Fees!$D$5:$D$15,MATCH(O394,Fees!$A$5:$A$15,0))),Q394*INDEX(Fees!$E$5:$E$15,MATCH(O394,Fees!$A$5:$A$15,0))+INDEX(Fees!$F$5:$F$15,MATCH(O394,Fees!$A$5:$A$15,0)),Q394*INDEX(Fees!$B$5:$B$15,MATCH(O394,Fees!$A$5:$A$15,0))+INDEX(Fees!$C$5:$C$15,MATCH(O394,Fees!$A$5:$A$15,0))),""))</f>
        <v/>
      </c>
      <c r="T394" s="6" t="n"/>
      <c r="U394" s="7">
        <f>IF(AND(N394="Sold",Q394&lt;&gt;""),Q394-N(I394)-N(R394)-IF(T394&lt;&gt;"",T394,N(S394)),"")</f>
        <v/>
      </c>
      <c r="V394" s="8">
        <f>IF(AND(U394&lt;&gt;"",N(Q394)&gt;0),U394/Q394,"")</f>
        <v/>
      </c>
      <c r="W394" s="9">
        <f>IF(AND(ISNUMBER(P394),ISNUMBER(L394)),P394-L394,"")</f>
        <v/>
      </c>
      <c r="X394" s="4" t="n"/>
    </row>
    <row r="395">
      <c r="A395" s="4" t="n"/>
      <c r="B395" s="4" t="n"/>
      <c r="C395" s="4" t="n"/>
      <c r="D395" s="4" t="n"/>
      <c r="E395" s="4" t="n"/>
      <c r="F395" s="4" t="n"/>
      <c r="G395" s="4" t="n"/>
      <c r="H395" s="5" t="n"/>
      <c r="I395" s="6" t="n"/>
      <c r="J395" s="4" t="n"/>
      <c r="K395" s="4" t="n"/>
      <c r="L395" s="5" t="n"/>
      <c r="M395" s="6" t="n"/>
      <c r="N395" s="4" t="n"/>
      <c r="O395" s="4" t="n"/>
      <c r="P395" s="5" t="n"/>
      <c r="Q395" s="6" t="n"/>
      <c r="R395" s="6" t="n"/>
      <c r="S395" s="7">
        <f>IF(OR(O395="",Q395=""),"",IFERROR(IF(AND(INDEX(Fees!$D$5:$D$15,MATCH(O395,Fees!$A$5:$A$15,0))&gt;0,Q395&lt;INDEX(Fees!$D$5:$D$15,MATCH(O395,Fees!$A$5:$A$15,0))),Q395*INDEX(Fees!$E$5:$E$15,MATCH(O395,Fees!$A$5:$A$15,0))+INDEX(Fees!$F$5:$F$15,MATCH(O395,Fees!$A$5:$A$15,0)),Q395*INDEX(Fees!$B$5:$B$15,MATCH(O395,Fees!$A$5:$A$15,0))+INDEX(Fees!$C$5:$C$15,MATCH(O395,Fees!$A$5:$A$15,0))),""))</f>
        <v/>
      </c>
      <c r="T395" s="6" t="n"/>
      <c r="U395" s="7">
        <f>IF(AND(N395="Sold",Q395&lt;&gt;""),Q395-N(I395)-N(R395)-IF(T395&lt;&gt;"",T395,N(S395)),"")</f>
        <v/>
      </c>
      <c r="V395" s="8">
        <f>IF(AND(U395&lt;&gt;"",N(Q395)&gt;0),U395/Q395,"")</f>
        <v/>
      </c>
      <c r="W395" s="9">
        <f>IF(AND(ISNUMBER(P395),ISNUMBER(L395)),P395-L395,"")</f>
        <v/>
      </c>
      <c r="X395" s="4" t="n"/>
    </row>
    <row r="396">
      <c r="A396" s="4" t="n"/>
      <c r="B396" s="4" t="n"/>
      <c r="C396" s="4" t="n"/>
      <c r="D396" s="4" t="n"/>
      <c r="E396" s="4" t="n"/>
      <c r="F396" s="4" t="n"/>
      <c r="G396" s="4" t="n"/>
      <c r="H396" s="5" t="n"/>
      <c r="I396" s="6" t="n"/>
      <c r="J396" s="4" t="n"/>
      <c r="K396" s="4" t="n"/>
      <c r="L396" s="5" t="n"/>
      <c r="M396" s="6" t="n"/>
      <c r="N396" s="4" t="n"/>
      <c r="O396" s="4" t="n"/>
      <c r="P396" s="5" t="n"/>
      <c r="Q396" s="6" t="n"/>
      <c r="R396" s="6" t="n"/>
      <c r="S396" s="7">
        <f>IF(OR(O396="",Q396=""),"",IFERROR(IF(AND(INDEX(Fees!$D$5:$D$15,MATCH(O396,Fees!$A$5:$A$15,0))&gt;0,Q396&lt;INDEX(Fees!$D$5:$D$15,MATCH(O396,Fees!$A$5:$A$15,0))),Q396*INDEX(Fees!$E$5:$E$15,MATCH(O396,Fees!$A$5:$A$15,0))+INDEX(Fees!$F$5:$F$15,MATCH(O396,Fees!$A$5:$A$15,0)),Q396*INDEX(Fees!$B$5:$B$15,MATCH(O396,Fees!$A$5:$A$15,0))+INDEX(Fees!$C$5:$C$15,MATCH(O396,Fees!$A$5:$A$15,0))),""))</f>
        <v/>
      </c>
      <c r="T396" s="6" t="n"/>
      <c r="U396" s="7">
        <f>IF(AND(N396="Sold",Q396&lt;&gt;""),Q396-N(I396)-N(R396)-IF(T396&lt;&gt;"",T396,N(S396)),"")</f>
        <v/>
      </c>
      <c r="V396" s="8">
        <f>IF(AND(U396&lt;&gt;"",N(Q396)&gt;0),U396/Q396,"")</f>
        <v/>
      </c>
      <c r="W396" s="9">
        <f>IF(AND(ISNUMBER(P396),ISNUMBER(L396)),P396-L396,"")</f>
        <v/>
      </c>
      <c r="X396" s="4" t="n"/>
    </row>
    <row r="397">
      <c r="A397" s="4" t="n"/>
      <c r="B397" s="4" t="n"/>
      <c r="C397" s="4" t="n"/>
      <c r="D397" s="4" t="n"/>
      <c r="E397" s="4" t="n"/>
      <c r="F397" s="4" t="n"/>
      <c r="G397" s="4" t="n"/>
      <c r="H397" s="5" t="n"/>
      <c r="I397" s="6" t="n"/>
      <c r="J397" s="4" t="n"/>
      <c r="K397" s="4" t="n"/>
      <c r="L397" s="5" t="n"/>
      <c r="M397" s="6" t="n"/>
      <c r="N397" s="4" t="n"/>
      <c r="O397" s="4" t="n"/>
      <c r="P397" s="5" t="n"/>
      <c r="Q397" s="6" t="n"/>
      <c r="R397" s="6" t="n"/>
      <c r="S397" s="7">
        <f>IF(OR(O397="",Q397=""),"",IFERROR(IF(AND(INDEX(Fees!$D$5:$D$15,MATCH(O397,Fees!$A$5:$A$15,0))&gt;0,Q397&lt;INDEX(Fees!$D$5:$D$15,MATCH(O397,Fees!$A$5:$A$15,0))),Q397*INDEX(Fees!$E$5:$E$15,MATCH(O397,Fees!$A$5:$A$15,0))+INDEX(Fees!$F$5:$F$15,MATCH(O397,Fees!$A$5:$A$15,0)),Q397*INDEX(Fees!$B$5:$B$15,MATCH(O397,Fees!$A$5:$A$15,0))+INDEX(Fees!$C$5:$C$15,MATCH(O397,Fees!$A$5:$A$15,0))),""))</f>
        <v/>
      </c>
      <c r="T397" s="6" t="n"/>
      <c r="U397" s="7">
        <f>IF(AND(N397="Sold",Q397&lt;&gt;""),Q397-N(I397)-N(R397)-IF(T397&lt;&gt;"",T397,N(S397)),"")</f>
        <v/>
      </c>
      <c r="V397" s="8">
        <f>IF(AND(U397&lt;&gt;"",N(Q397)&gt;0),U397/Q397,"")</f>
        <v/>
      </c>
      <c r="W397" s="9">
        <f>IF(AND(ISNUMBER(P397),ISNUMBER(L397)),P397-L397,"")</f>
        <v/>
      </c>
      <c r="X397" s="4" t="n"/>
    </row>
    <row r="398">
      <c r="A398" s="4" t="n"/>
      <c r="B398" s="4" t="n"/>
      <c r="C398" s="4" t="n"/>
      <c r="D398" s="4" t="n"/>
      <c r="E398" s="4" t="n"/>
      <c r="F398" s="4" t="n"/>
      <c r="G398" s="4" t="n"/>
      <c r="H398" s="5" t="n"/>
      <c r="I398" s="6" t="n"/>
      <c r="J398" s="4" t="n"/>
      <c r="K398" s="4" t="n"/>
      <c r="L398" s="5" t="n"/>
      <c r="M398" s="6" t="n"/>
      <c r="N398" s="4" t="n"/>
      <c r="O398" s="4" t="n"/>
      <c r="P398" s="5" t="n"/>
      <c r="Q398" s="6" t="n"/>
      <c r="R398" s="6" t="n"/>
      <c r="S398" s="7">
        <f>IF(OR(O398="",Q398=""),"",IFERROR(IF(AND(INDEX(Fees!$D$5:$D$15,MATCH(O398,Fees!$A$5:$A$15,0))&gt;0,Q398&lt;INDEX(Fees!$D$5:$D$15,MATCH(O398,Fees!$A$5:$A$15,0))),Q398*INDEX(Fees!$E$5:$E$15,MATCH(O398,Fees!$A$5:$A$15,0))+INDEX(Fees!$F$5:$F$15,MATCH(O398,Fees!$A$5:$A$15,0)),Q398*INDEX(Fees!$B$5:$B$15,MATCH(O398,Fees!$A$5:$A$15,0))+INDEX(Fees!$C$5:$C$15,MATCH(O398,Fees!$A$5:$A$15,0))),""))</f>
        <v/>
      </c>
      <c r="T398" s="6" t="n"/>
      <c r="U398" s="7">
        <f>IF(AND(N398="Sold",Q398&lt;&gt;""),Q398-N(I398)-N(R398)-IF(T398&lt;&gt;"",T398,N(S398)),"")</f>
        <v/>
      </c>
      <c r="V398" s="8">
        <f>IF(AND(U398&lt;&gt;"",N(Q398)&gt;0),U398/Q398,"")</f>
        <v/>
      </c>
      <c r="W398" s="9">
        <f>IF(AND(ISNUMBER(P398),ISNUMBER(L398)),P398-L398,"")</f>
        <v/>
      </c>
      <c r="X398" s="4" t="n"/>
    </row>
    <row r="399">
      <c r="A399" s="4" t="n"/>
      <c r="B399" s="4" t="n"/>
      <c r="C399" s="4" t="n"/>
      <c r="D399" s="4" t="n"/>
      <c r="E399" s="4" t="n"/>
      <c r="F399" s="4" t="n"/>
      <c r="G399" s="4" t="n"/>
      <c r="H399" s="5" t="n"/>
      <c r="I399" s="6" t="n"/>
      <c r="J399" s="4" t="n"/>
      <c r="K399" s="4" t="n"/>
      <c r="L399" s="5" t="n"/>
      <c r="M399" s="6" t="n"/>
      <c r="N399" s="4" t="n"/>
      <c r="O399" s="4" t="n"/>
      <c r="P399" s="5" t="n"/>
      <c r="Q399" s="6" t="n"/>
      <c r="R399" s="6" t="n"/>
      <c r="S399" s="7">
        <f>IF(OR(O399="",Q399=""),"",IFERROR(IF(AND(INDEX(Fees!$D$5:$D$15,MATCH(O399,Fees!$A$5:$A$15,0))&gt;0,Q399&lt;INDEX(Fees!$D$5:$D$15,MATCH(O399,Fees!$A$5:$A$15,0))),Q399*INDEX(Fees!$E$5:$E$15,MATCH(O399,Fees!$A$5:$A$15,0))+INDEX(Fees!$F$5:$F$15,MATCH(O399,Fees!$A$5:$A$15,0)),Q399*INDEX(Fees!$B$5:$B$15,MATCH(O399,Fees!$A$5:$A$15,0))+INDEX(Fees!$C$5:$C$15,MATCH(O399,Fees!$A$5:$A$15,0))),""))</f>
        <v/>
      </c>
      <c r="T399" s="6" t="n"/>
      <c r="U399" s="7">
        <f>IF(AND(N399="Sold",Q399&lt;&gt;""),Q399-N(I399)-N(R399)-IF(T399&lt;&gt;"",T399,N(S399)),"")</f>
        <v/>
      </c>
      <c r="V399" s="8">
        <f>IF(AND(U399&lt;&gt;"",N(Q399)&gt;0),U399/Q399,"")</f>
        <v/>
      </c>
      <c r="W399" s="9">
        <f>IF(AND(ISNUMBER(P399),ISNUMBER(L399)),P399-L399,"")</f>
        <v/>
      </c>
      <c r="X399" s="4" t="n"/>
    </row>
    <row r="400">
      <c r="A400" s="4" t="n"/>
      <c r="B400" s="4" t="n"/>
      <c r="C400" s="4" t="n"/>
      <c r="D400" s="4" t="n"/>
      <c r="E400" s="4" t="n"/>
      <c r="F400" s="4" t="n"/>
      <c r="G400" s="4" t="n"/>
      <c r="H400" s="5" t="n"/>
      <c r="I400" s="6" t="n"/>
      <c r="J400" s="4" t="n"/>
      <c r="K400" s="4" t="n"/>
      <c r="L400" s="5" t="n"/>
      <c r="M400" s="6" t="n"/>
      <c r="N400" s="4" t="n"/>
      <c r="O400" s="4" t="n"/>
      <c r="P400" s="5" t="n"/>
      <c r="Q400" s="6" t="n"/>
      <c r="R400" s="6" t="n"/>
      <c r="S400" s="7">
        <f>IF(OR(O400="",Q400=""),"",IFERROR(IF(AND(INDEX(Fees!$D$5:$D$15,MATCH(O400,Fees!$A$5:$A$15,0))&gt;0,Q400&lt;INDEX(Fees!$D$5:$D$15,MATCH(O400,Fees!$A$5:$A$15,0))),Q400*INDEX(Fees!$E$5:$E$15,MATCH(O400,Fees!$A$5:$A$15,0))+INDEX(Fees!$F$5:$F$15,MATCH(O400,Fees!$A$5:$A$15,0)),Q400*INDEX(Fees!$B$5:$B$15,MATCH(O400,Fees!$A$5:$A$15,0))+INDEX(Fees!$C$5:$C$15,MATCH(O400,Fees!$A$5:$A$15,0))),""))</f>
        <v/>
      </c>
      <c r="T400" s="6" t="n"/>
      <c r="U400" s="7">
        <f>IF(AND(N400="Sold",Q400&lt;&gt;""),Q400-N(I400)-N(R400)-IF(T400&lt;&gt;"",T400,N(S400)),"")</f>
        <v/>
      </c>
      <c r="V400" s="8">
        <f>IF(AND(U400&lt;&gt;"",N(Q400)&gt;0),U400/Q400,"")</f>
        <v/>
      </c>
      <c r="W400" s="9">
        <f>IF(AND(ISNUMBER(P400),ISNUMBER(L400)),P400-L400,"")</f>
        <v/>
      </c>
      <c r="X400" s="4" t="n"/>
    </row>
    <row r="401">
      <c r="A401" s="4" t="n"/>
      <c r="B401" s="4" t="n"/>
      <c r="C401" s="4" t="n"/>
      <c r="D401" s="4" t="n"/>
      <c r="E401" s="4" t="n"/>
      <c r="F401" s="4" t="n"/>
      <c r="G401" s="4" t="n"/>
      <c r="H401" s="5" t="n"/>
      <c r="I401" s="6" t="n"/>
      <c r="J401" s="4" t="n"/>
      <c r="K401" s="4" t="n"/>
      <c r="L401" s="5" t="n"/>
      <c r="M401" s="6" t="n"/>
      <c r="N401" s="4" t="n"/>
      <c r="O401" s="4" t="n"/>
      <c r="P401" s="5" t="n"/>
      <c r="Q401" s="6" t="n"/>
      <c r="R401" s="6" t="n"/>
      <c r="S401" s="7">
        <f>IF(OR(O401="",Q401=""),"",IFERROR(IF(AND(INDEX(Fees!$D$5:$D$15,MATCH(O401,Fees!$A$5:$A$15,0))&gt;0,Q401&lt;INDEX(Fees!$D$5:$D$15,MATCH(O401,Fees!$A$5:$A$15,0))),Q401*INDEX(Fees!$E$5:$E$15,MATCH(O401,Fees!$A$5:$A$15,0))+INDEX(Fees!$F$5:$F$15,MATCH(O401,Fees!$A$5:$A$15,0)),Q401*INDEX(Fees!$B$5:$B$15,MATCH(O401,Fees!$A$5:$A$15,0))+INDEX(Fees!$C$5:$C$15,MATCH(O401,Fees!$A$5:$A$15,0))),""))</f>
        <v/>
      </c>
      <c r="T401" s="6" t="n"/>
      <c r="U401" s="7">
        <f>IF(AND(N401="Sold",Q401&lt;&gt;""),Q401-N(I401)-N(R401)-IF(T401&lt;&gt;"",T401,N(S401)),"")</f>
        <v/>
      </c>
      <c r="V401" s="8">
        <f>IF(AND(U401&lt;&gt;"",N(Q401)&gt;0),U401/Q401,"")</f>
        <v/>
      </c>
      <c r="W401" s="9">
        <f>IF(AND(ISNUMBER(P401),ISNUMBER(L401)),P401-L401,"")</f>
        <v/>
      </c>
      <c r="X401" s="4" t="n"/>
    </row>
    <row r="402">
      <c r="A402" s="4" t="n"/>
      <c r="B402" s="4" t="n"/>
      <c r="C402" s="4" t="n"/>
      <c r="D402" s="4" t="n"/>
      <c r="E402" s="4" t="n"/>
      <c r="F402" s="4" t="n"/>
      <c r="G402" s="4" t="n"/>
      <c r="H402" s="5" t="n"/>
      <c r="I402" s="6" t="n"/>
      <c r="J402" s="4" t="n"/>
      <c r="K402" s="4" t="n"/>
      <c r="L402" s="5" t="n"/>
      <c r="M402" s="6" t="n"/>
      <c r="N402" s="4" t="n"/>
      <c r="O402" s="4" t="n"/>
      <c r="P402" s="5" t="n"/>
      <c r="Q402" s="6" t="n"/>
      <c r="R402" s="6" t="n"/>
      <c r="S402" s="7">
        <f>IF(OR(O402="",Q402=""),"",IFERROR(IF(AND(INDEX(Fees!$D$5:$D$15,MATCH(O402,Fees!$A$5:$A$15,0))&gt;0,Q402&lt;INDEX(Fees!$D$5:$D$15,MATCH(O402,Fees!$A$5:$A$15,0))),Q402*INDEX(Fees!$E$5:$E$15,MATCH(O402,Fees!$A$5:$A$15,0))+INDEX(Fees!$F$5:$F$15,MATCH(O402,Fees!$A$5:$A$15,0)),Q402*INDEX(Fees!$B$5:$B$15,MATCH(O402,Fees!$A$5:$A$15,0))+INDEX(Fees!$C$5:$C$15,MATCH(O402,Fees!$A$5:$A$15,0))),""))</f>
        <v/>
      </c>
      <c r="T402" s="6" t="n"/>
      <c r="U402" s="7">
        <f>IF(AND(N402="Sold",Q402&lt;&gt;""),Q402-N(I402)-N(R402)-IF(T402&lt;&gt;"",T402,N(S402)),"")</f>
        <v/>
      </c>
      <c r="V402" s="8">
        <f>IF(AND(U402&lt;&gt;"",N(Q402)&gt;0),U402/Q402,"")</f>
        <v/>
      </c>
      <c r="W402" s="9">
        <f>IF(AND(ISNUMBER(P402),ISNUMBER(L402)),P402-L402,"")</f>
        <v/>
      </c>
      <c r="X402" s="4" t="n"/>
    </row>
    <row r="403">
      <c r="A403" s="4" t="n"/>
      <c r="B403" s="4" t="n"/>
      <c r="C403" s="4" t="n"/>
      <c r="D403" s="4" t="n"/>
      <c r="E403" s="4" t="n"/>
      <c r="F403" s="4" t="n"/>
      <c r="G403" s="4" t="n"/>
      <c r="H403" s="5" t="n"/>
      <c r="I403" s="6" t="n"/>
      <c r="J403" s="4" t="n"/>
      <c r="K403" s="4" t="n"/>
      <c r="L403" s="5" t="n"/>
      <c r="M403" s="6" t="n"/>
      <c r="N403" s="4" t="n"/>
      <c r="O403" s="4" t="n"/>
      <c r="P403" s="5" t="n"/>
      <c r="Q403" s="6" t="n"/>
      <c r="R403" s="6" t="n"/>
      <c r="S403" s="7">
        <f>IF(OR(O403="",Q403=""),"",IFERROR(IF(AND(INDEX(Fees!$D$5:$D$15,MATCH(O403,Fees!$A$5:$A$15,0))&gt;0,Q403&lt;INDEX(Fees!$D$5:$D$15,MATCH(O403,Fees!$A$5:$A$15,0))),Q403*INDEX(Fees!$E$5:$E$15,MATCH(O403,Fees!$A$5:$A$15,0))+INDEX(Fees!$F$5:$F$15,MATCH(O403,Fees!$A$5:$A$15,0)),Q403*INDEX(Fees!$B$5:$B$15,MATCH(O403,Fees!$A$5:$A$15,0))+INDEX(Fees!$C$5:$C$15,MATCH(O403,Fees!$A$5:$A$15,0))),""))</f>
        <v/>
      </c>
      <c r="T403" s="6" t="n"/>
      <c r="U403" s="7">
        <f>IF(AND(N403="Sold",Q403&lt;&gt;""),Q403-N(I403)-N(R403)-IF(T403&lt;&gt;"",T403,N(S403)),"")</f>
        <v/>
      </c>
      <c r="V403" s="8">
        <f>IF(AND(U403&lt;&gt;"",N(Q403)&gt;0),U403/Q403,"")</f>
        <v/>
      </c>
      <c r="W403" s="9">
        <f>IF(AND(ISNUMBER(P403),ISNUMBER(L403)),P403-L403,"")</f>
        <v/>
      </c>
      <c r="X403" s="4" t="n"/>
    </row>
    <row r="404">
      <c r="A404" s="4" t="n"/>
      <c r="B404" s="4" t="n"/>
      <c r="C404" s="4" t="n"/>
      <c r="D404" s="4" t="n"/>
      <c r="E404" s="4" t="n"/>
      <c r="F404" s="4" t="n"/>
      <c r="G404" s="4" t="n"/>
      <c r="H404" s="5" t="n"/>
      <c r="I404" s="6" t="n"/>
      <c r="J404" s="4" t="n"/>
      <c r="K404" s="4" t="n"/>
      <c r="L404" s="5" t="n"/>
      <c r="M404" s="6" t="n"/>
      <c r="N404" s="4" t="n"/>
      <c r="O404" s="4" t="n"/>
      <c r="P404" s="5" t="n"/>
      <c r="Q404" s="6" t="n"/>
      <c r="R404" s="6" t="n"/>
      <c r="S404" s="7">
        <f>IF(OR(O404="",Q404=""),"",IFERROR(IF(AND(INDEX(Fees!$D$5:$D$15,MATCH(O404,Fees!$A$5:$A$15,0))&gt;0,Q404&lt;INDEX(Fees!$D$5:$D$15,MATCH(O404,Fees!$A$5:$A$15,0))),Q404*INDEX(Fees!$E$5:$E$15,MATCH(O404,Fees!$A$5:$A$15,0))+INDEX(Fees!$F$5:$F$15,MATCH(O404,Fees!$A$5:$A$15,0)),Q404*INDEX(Fees!$B$5:$B$15,MATCH(O404,Fees!$A$5:$A$15,0))+INDEX(Fees!$C$5:$C$15,MATCH(O404,Fees!$A$5:$A$15,0))),""))</f>
        <v/>
      </c>
      <c r="T404" s="6" t="n"/>
      <c r="U404" s="7">
        <f>IF(AND(N404="Sold",Q404&lt;&gt;""),Q404-N(I404)-N(R404)-IF(T404&lt;&gt;"",T404,N(S404)),"")</f>
        <v/>
      </c>
      <c r="V404" s="8">
        <f>IF(AND(U404&lt;&gt;"",N(Q404)&gt;0),U404/Q404,"")</f>
        <v/>
      </c>
      <c r="W404" s="9">
        <f>IF(AND(ISNUMBER(P404),ISNUMBER(L404)),P404-L404,"")</f>
        <v/>
      </c>
      <c r="X404" s="4" t="n"/>
    </row>
    <row r="405">
      <c r="A405" s="4" t="n"/>
      <c r="B405" s="4" t="n"/>
      <c r="C405" s="4" t="n"/>
      <c r="D405" s="4" t="n"/>
      <c r="E405" s="4" t="n"/>
      <c r="F405" s="4" t="n"/>
      <c r="G405" s="4" t="n"/>
      <c r="H405" s="5" t="n"/>
      <c r="I405" s="6" t="n"/>
      <c r="J405" s="4" t="n"/>
      <c r="K405" s="4" t="n"/>
      <c r="L405" s="5" t="n"/>
      <c r="M405" s="6" t="n"/>
      <c r="N405" s="4" t="n"/>
      <c r="O405" s="4" t="n"/>
      <c r="P405" s="5" t="n"/>
      <c r="Q405" s="6" t="n"/>
      <c r="R405" s="6" t="n"/>
      <c r="S405" s="7">
        <f>IF(OR(O405="",Q405=""),"",IFERROR(IF(AND(INDEX(Fees!$D$5:$D$15,MATCH(O405,Fees!$A$5:$A$15,0))&gt;0,Q405&lt;INDEX(Fees!$D$5:$D$15,MATCH(O405,Fees!$A$5:$A$15,0))),Q405*INDEX(Fees!$E$5:$E$15,MATCH(O405,Fees!$A$5:$A$15,0))+INDEX(Fees!$F$5:$F$15,MATCH(O405,Fees!$A$5:$A$15,0)),Q405*INDEX(Fees!$B$5:$B$15,MATCH(O405,Fees!$A$5:$A$15,0))+INDEX(Fees!$C$5:$C$15,MATCH(O405,Fees!$A$5:$A$15,0))),""))</f>
        <v/>
      </c>
      <c r="T405" s="6" t="n"/>
      <c r="U405" s="7">
        <f>IF(AND(N405="Sold",Q405&lt;&gt;""),Q405-N(I405)-N(R405)-IF(T405&lt;&gt;"",T405,N(S405)),"")</f>
        <v/>
      </c>
      <c r="V405" s="8">
        <f>IF(AND(U405&lt;&gt;"",N(Q405)&gt;0),U405/Q405,"")</f>
        <v/>
      </c>
      <c r="W405" s="9">
        <f>IF(AND(ISNUMBER(P405),ISNUMBER(L405)),P405-L405,"")</f>
        <v/>
      </c>
      <c r="X405" s="4" t="n"/>
    </row>
    <row r="406">
      <c r="A406" s="4" t="n"/>
      <c r="B406" s="4" t="n"/>
      <c r="C406" s="4" t="n"/>
      <c r="D406" s="4" t="n"/>
      <c r="E406" s="4" t="n"/>
      <c r="F406" s="4" t="n"/>
      <c r="G406" s="4" t="n"/>
      <c r="H406" s="5" t="n"/>
      <c r="I406" s="6" t="n"/>
      <c r="J406" s="4" t="n"/>
      <c r="K406" s="4" t="n"/>
      <c r="L406" s="5" t="n"/>
      <c r="M406" s="6" t="n"/>
      <c r="N406" s="4" t="n"/>
      <c r="O406" s="4" t="n"/>
      <c r="P406" s="5" t="n"/>
      <c r="Q406" s="6" t="n"/>
      <c r="R406" s="6" t="n"/>
      <c r="S406" s="7">
        <f>IF(OR(O406="",Q406=""),"",IFERROR(IF(AND(INDEX(Fees!$D$5:$D$15,MATCH(O406,Fees!$A$5:$A$15,0))&gt;0,Q406&lt;INDEX(Fees!$D$5:$D$15,MATCH(O406,Fees!$A$5:$A$15,0))),Q406*INDEX(Fees!$E$5:$E$15,MATCH(O406,Fees!$A$5:$A$15,0))+INDEX(Fees!$F$5:$F$15,MATCH(O406,Fees!$A$5:$A$15,0)),Q406*INDEX(Fees!$B$5:$B$15,MATCH(O406,Fees!$A$5:$A$15,0))+INDEX(Fees!$C$5:$C$15,MATCH(O406,Fees!$A$5:$A$15,0))),""))</f>
        <v/>
      </c>
      <c r="T406" s="6" t="n"/>
      <c r="U406" s="7">
        <f>IF(AND(N406="Sold",Q406&lt;&gt;""),Q406-N(I406)-N(R406)-IF(T406&lt;&gt;"",T406,N(S406)),"")</f>
        <v/>
      </c>
      <c r="V406" s="8">
        <f>IF(AND(U406&lt;&gt;"",N(Q406)&gt;0),U406/Q406,"")</f>
        <v/>
      </c>
      <c r="W406" s="9">
        <f>IF(AND(ISNUMBER(P406),ISNUMBER(L406)),P406-L406,"")</f>
        <v/>
      </c>
      <c r="X406" s="4" t="n"/>
    </row>
    <row r="407">
      <c r="A407" s="4" t="n"/>
      <c r="B407" s="4" t="n"/>
      <c r="C407" s="4" t="n"/>
      <c r="D407" s="4" t="n"/>
      <c r="E407" s="4" t="n"/>
      <c r="F407" s="4" t="n"/>
      <c r="G407" s="4" t="n"/>
      <c r="H407" s="5" t="n"/>
      <c r="I407" s="6" t="n"/>
      <c r="J407" s="4" t="n"/>
      <c r="K407" s="4" t="n"/>
      <c r="L407" s="5" t="n"/>
      <c r="M407" s="6" t="n"/>
      <c r="N407" s="4" t="n"/>
      <c r="O407" s="4" t="n"/>
      <c r="P407" s="5" t="n"/>
      <c r="Q407" s="6" t="n"/>
      <c r="R407" s="6" t="n"/>
      <c r="S407" s="7">
        <f>IF(OR(O407="",Q407=""),"",IFERROR(IF(AND(INDEX(Fees!$D$5:$D$15,MATCH(O407,Fees!$A$5:$A$15,0))&gt;0,Q407&lt;INDEX(Fees!$D$5:$D$15,MATCH(O407,Fees!$A$5:$A$15,0))),Q407*INDEX(Fees!$E$5:$E$15,MATCH(O407,Fees!$A$5:$A$15,0))+INDEX(Fees!$F$5:$F$15,MATCH(O407,Fees!$A$5:$A$15,0)),Q407*INDEX(Fees!$B$5:$B$15,MATCH(O407,Fees!$A$5:$A$15,0))+INDEX(Fees!$C$5:$C$15,MATCH(O407,Fees!$A$5:$A$15,0))),""))</f>
        <v/>
      </c>
      <c r="T407" s="6" t="n"/>
      <c r="U407" s="7">
        <f>IF(AND(N407="Sold",Q407&lt;&gt;""),Q407-N(I407)-N(R407)-IF(T407&lt;&gt;"",T407,N(S407)),"")</f>
        <v/>
      </c>
      <c r="V407" s="8">
        <f>IF(AND(U407&lt;&gt;"",N(Q407)&gt;0),U407/Q407,"")</f>
        <v/>
      </c>
      <c r="W407" s="9">
        <f>IF(AND(ISNUMBER(P407),ISNUMBER(L407)),P407-L407,"")</f>
        <v/>
      </c>
      <c r="X407" s="4" t="n"/>
    </row>
    <row r="408">
      <c r="A408" s="4" t="n"/>
      <c r="B408" s="4" t="n"/>
      <c r="C408" s="4" t="n"/>
      <c r="D408" s="4" t="n"/>
      <c r="E408" s="4" t="n"/>
      <c r="F408" s="4" t="n"/>
      <c r="G408" s="4" t="n"/>
      <c r="H408" s="5" t="n"/>
      <c r="I408" s="6" t="n"/>
      <c r="J408" s="4" t="n"/>
      <c r="K408" s="4" t="n"/>
      <c r="L408" s="5" t="n"/>
      <c r="M408" s="6" t="n"/>
      <c r="N408" s="4" t="n"/>
      <c r="O408" s="4" t="n"/>
      <c r="P408" s="5" t="n"/>
      <c r="Q408" s="6" t="n"/>
      <c r="R408" s="6" t="n"/>
      <c r="S408" s="7">
        <f>IF(OR(O408="",Q408=""),"",IFERROR(IF(AND(INDEX(Fees!$D$5:$D$15,MATCH(O408,Fees!$A$5:$A$15,0))&gt;0,Q408&lt;INDEX(Fees!$D$5:$D$15,MATCH(O408,Fees!$A$5:$A$15,0))),Q408*INDEX(Fees!$E$5:$E$15,MATCH(O408,Fees!$A$5:$A$15,0))+INDEX(Fees!$F$5:$F$15,MATCH(O408,Fees!$A$5:$A$15,0)),Q408*INDEX(Fees!$B$5:$B$15,MATCH(O408,Fees!$A$5:$A$15,0))+INDEX(Fees!$C$5:$C$15,MATCH(O408,Fees!$A$5:$A$15,0))),""))</f>
        <v/>
      </c>
      <c r="T408" s="6" t="n"/>
      <c r="U408" s="7">
        <f>IF(AND(N408="Sold",Q408&lt;&gt;""),Q408-N(I408)-N(R408)-IF(T408&lt;&gt;"",T408,N(S408)),"")</f>
        <v/>
      </c>
      <c r="V408" s="8">
        <f>IF(AND(U408&lt;&gt;"",N(Q408)&gt;0),U408/Q408,"")</f>
        <v/>
      </c>
      <c r="W408" s="9">
        <f>IF(AND(ISNUMBER(P408),ISNUMBER(L408)),P408-L408,"")</f>
        <v/>
      </c>
      <c r="X408" s="4" t="n"/>
    </row>
    <row r="409">
      <c r="A409" s="4" t="n"/>
      <c r="B409" s="4" t="n"/>
      <c r="C409" s="4" t="n"/>
      <c r="D409" s="4" t="n"/>
      <c r="E409" s="4" t="n"/>
      <c r="F409" s="4" t="n"/>
      <c r="G409" s="4" t="n"/>
      <c r="H409" s="5" t="n"/>
      <c r="I409" s="6" t="n"/>
      <c r="J409" s="4" t="n"/>
      <c r="K409" s="4" t="n"/>
      <c r="L409" s="5" t="n"/>
      <c r="M409" s="6" t="n"/>
      <c r="N409" s="4" t="n"/>
      <c r="O409" s="4" t="n"/>
      <c r="P409" s="5" t="n"/>
      <c r="Q409" s="6" t="n"/>
      <c r="R409" s="6" t="n"/>
      <c r="S409" s="7">
        <f>IF(OR(O409="",Q409=""),"",IFERROR(IF(AND(INDEX(Fees!$D$5:$D$15,MATCH(O409,Fees!$A$5:$A$15,0))&gt;0,Q409&lt;INDEX(Fees!$D$5:$D$15,MATCH(O409,Fees!$A$5:$A$15,0))),Q409*INDEX(Fees!$E$5:$E$15,MATCH(O409,Fees!$A$5:$A$15,0))+INDEX(Fees!$F$5:$F$15,MATCH(O409,Fees!$A$5:$A$15,0)),Q409*INDEX(Fees!$B$5:$B$15,MATCH(O409,Fees!$A$5:$A$15,0))+INDEX(Fees!$C$5:$C$15,MATCH(O409,Fees!$A$5:$A$15,0))),""))</f>
        <v/>
      </c>
      <c r="T409" s="6" t="n"/>
      <c r="U409" s="7">
        <f>IF(AND(N409="Sold",Q409&lt;&gt;""),Q409-N(I409)-N(R409)-IF(T409&lt;&gt;"",T409,N(S409)),"")</f>
        <v/>
      </c>
      <c r="V409" s="8">
        <f>IF(AND(U409&lt;&gt;"",N(Q409)&gt;0),U409/Q409,"")</f>
        <v/>
      </c>
      <c r="W409" s="9">
        <f>IF(AND(ISNUMBER(P409),ISNUMBER(L409)),P409-L409,"")</f>
        <v/>
      </c>
      <c r="X409" s="4" t="n"/>
    </row>
    <row r="410">
      <c r="A410" s="4" t="n"/>
      <c r="B410" s="4" t="n"/>
      <c r="C410" s="4" t="n"/>
      <c r="D410" s="4" t="n"/>
      <c r="E410" s="4" t="n"/>
      <c r="F410" s="4" t="n"/>
      <c r="G410" s="4" t="n"/>
      <c r="H410" s="5" t="n"/>
      <c r="I410" s="6" t="n"/>
      <c r="J410" s="4" t="n"/>
      <c r="K410" s="4" t="n"/>
      <c r="L410" s="5" t="n"/>
      <c r="M410" s="6" t="n"/>
      <c r="N410" s="4" t="n"/>
      <c r="O410" s="4" t="n"/>
      <c r="P410" s="5" t="n"/>
      <c r="Q410" s="6" t="n"/>
      <c r="R410" s="6" t="n"/>
      <c r="S410" s="7">
        <f>IF(OR(O410="",Q410=""),"",IFERROR(IF(AND(INDEX(Fees!$D$5:$D$15,MATCH(O410,Fees!$A$5:$A$15,0))&gt;0,Q410&lt;INDEX(Fees!$D$5:$D$15,MATCH(O410,Fees!$A$5:$A$15,0))),Q410*INDEX(Fees!$E$5:$E$15,MATCH(O410,Fees!$A$5:$A$15,0))+INDEX(Fees!$F$5:$F$15,MATCH(O410,Fees!$A$5:$A$15,0)),Q410*INDEX(Fees!$B$5:$B$15,MATCH(O410,Fees!$A$5:$A$15,0))+INDEX(Fees!$C$5:$C$15,MATCH(O410,Fees!$A$5:$A$15,0))),""))</f>
        <v/>
      </c>
      <c r="T410" s="6" t="n"/>
      <c r="U410" s="7">
        <f>IF(AND(N410="Sold",Q410&lt;&gt;""),Q410-N(I410)-N(R410)-IF(T410&lt;&gt;"",T410,N(S410)),"")</f>
        <v/>
      </c>
      <c r="V410" s="8">
        <f>IF(AND(U410&lt;&gt;"",N(Q410)&gt;0),U410/Q410,"")</f>
        <v/>
      </c>
      <c r="W410" s="9">
        <f>IF(AND(ISNUMBER(P410),ISNUMBER(L410)),P410-L410,"")</f>
        <v/>
      </c>
      <c r="X410" s="4" t="n"/>
    </row>
    <row r="411">
      <c r="A411" s="4" t="n"/>
      <c r="B411" s="4" t="n"/>
      <c r="C411" s="4" t="n"/>
      <c r="D411" s="4" t="n"/>
      <c r="E411" s="4" t="n"/>
      <c r="F411" s="4" t="n"/>
      <c r="G411" s="4" t="n"/>
      <c r="H411" s="5" t="n"/>
      <c r="I411" s="6" t="n"/>
      <c r="J411" s="4" t="n"/>
      <c r="K411" s="4" t="n"/>
      <c r="L411" s="5" t="n"/>
      <c r="M411" s="6" t="n"/>
      <c r="N411" s="4" t="n"/>
      <c r="O411" s="4" t="n"/>
      <c r="P411" s="5" t="n"/>
      <c r="Q411" s="6" t="n"/>
      <c r="R411" s="6" t="n"/>
      <c r="S411" s="7">
        <f>IF(OR(O411="",Q411=""),"",IFERROR(IF(AND(INDEX(Fees!$D$5:$D$15,MATCH(O411,Fees!$A$5:$A$15,0))&gt;0,Q411&lt;INDEX(Fees!$D$5:$D$15,MATCH(O411,Fees!$A$5:$A$15,0))),Q411*INDEX(Fees!$E$5:$E$15,MATCH(O411,Fees!$A$5:$A$15,0))+INDEX(Fees!$F$5:$F$15,MATCH(O411,Fees!$A$5:$A$15,0)),Q411*INDEX(Fees!$B$5:$B$15,MATCH(O411,Fees!$A$5:$A$15,0))+INDEX(Fees!$C$5:$C$15,MATCH(O411,Fees!$A$5:$A$15,0))),""))</f>
        <v/>
      </c>
      <c r="T411" s="6" t="n"/>
      <c r="U411" s="7">
        <f>IF(AND(N411="Sold",Q411&lt;&gt;""),Q411-N(I411)-N(R411)-IF(T411&lt;&gt;"",T411,N(S411)),"")</f>
        <v/>
      </c>
      <c r="V411" s="8">
        <f>IF(AND(U411&lt;&gt;"",N(Q411)&gt;0),U411/Q411,"")</f>
        <v/>
      </c>
      <c r="W411" s="9">
        <f>IF(AND(ISNUMBER(P411),ISNUMBER(L411)),P411-L411,"")</f>
        <v/>
      </c>
      <c r="X411" s="4" t="n"/>
    </row>
    <row r="412">
      <c r="A412" s="4" t="n"/>
      <c r="B412" s="4" t="n"/>
      <c r="C412" s="4" t="n"/>
      <c r="D412" s="4" t="n"/>
      <c r="E412" s="4" t="n"/>
      <c r="F412" s="4" t="n"/>
      <c r="G412" s="4" t="n"/>
      <c r="H412" s="5" t="n"/>
      <c r="I412" s="6" t="n"/>
      <c r="J412" s="4" t="n"/>
      <c r="K412" s="4" t="n"/>
      <c r="L412" s="5" t="n"/>
      <c r="M412" s="6" t="n"/>
      <c r="N412" s="4" t="n"/>
      <c r="O412" s="4" t="n"/>
      <c r="P412" s="5" t="n"/>
      <c r="Q412" s="6" t="n"/>
      <c r="R412" s="6" t="n"/>
      <c r="S412" s="7">
        <f>IF(OR(O412="",Q412=""),"",IFERROR(IF(AND(INDEX(Fees!$D$5:$D$15,MATCH(O412,Fees!$A$5:$A$15,0))&gt;0,Q412&lt;INDEX(Fees!$D$5:$D$15,MATCH(O412,Fees!$A$5:$A$15,0))),Q412*INDEX(Fees!$E$5:$E$15,MATCH(O412,Fees!$A$5:$A$15,0))+INDEX(Fees!$F$5:$F$15,MATCH(O412,Fees!$A$5:$A$15,0)),Q412*INDEX(Fees!$B$5:$B$15,MATCH(O412,Fees!$A$5:$A$15,0))+INDEX(Fees!$C$5:$C$15,MATCH(O412,Fees!$A$5:$A$15,0))),""))</f>
        <v/>
      </c>
      <c r="T412" s="6" t="n"/>
      <c r="U412" s="7">
        <f>IF(AND(N412="Sold",Q412&lt;&gt;""),Q412-N(I412)-N(R412)-IF(T412&lt;&gt;"",T412,N(S412)),"")</f>
        <v/>
      </c>
      <c r="V412" s="8">
        <f>IF(AND(U412&lt;&gt;"",N(Q412)&gt;0),U412/Q412,"")</f>
        <v/>
      </c>
      <c r="W412" s="9">
        <f>IF(AND(ISNUMBER(P412),ISNUMBER(L412)),P412-L412,"")</f>
        <v/>
      </c>
      <c r="X412" s="4" t="n"/>
    </row>
    <row r="413">
      <c r="A413" s="4" t="n"/>
      <c r="B413" s="4" t="n"/>
      <c r="C413" s="4" t="n"/>
      <c r="D413" s="4" t="n"/>
      <c r="E413" s="4" t="n"/>
      <c r="F413" s="4" t="n"/>
      <c r="G413" s="4" t="n"/>
      <c r="H413" s="5" t="n"/>
      <c r="I413" s="6" t="n"/>
      <c r="J413" s="4" t="n"/>
      <c r="K413" s="4" t="n"/>
      <c r="L413" s="5" t="n"/>
      <c r="M413" s="6" t="n"/>
      <c r="N413" s="4" t="n"/>
      <c r="O413" s="4" t="n"/>
      <c r="P413" s="5" t="n"/>
      <c r="Q413" s="6" t="n"/>
      <c r="R413" s="6" t="n"/>
      <c r="S413" s="7">
        <f>IF(OR(O413="",Q413=""),"",IFERROR(IF(AND(INDEX(Fees!$D$5:$D$15,MATCH(O413,Fees!$A$5:$A$15,0))&gt;0,Q413&lt;INDEX(Fees!$D$5:$D$15,MATCH(O413,Fees!$A$5:$A$15,0))),Q413*INDEX(Fees!$E$5:$E$15,MATCH(O413,Fees!$A$5:$A$15,0))+INDEX(Fees!$F$5:$F$15,MATCH(O413,Fees!$A$5:$A$15,0)),Q413*INDEX(Fees!$B$5:$B$15,MATCH(O413,Fees!$A$5:$A$15,0))+INDEX(Fees!$C$5:$C$15,MATCH(O413,Fees!$A$5:$A$15,0))),""))</f>
        <v/>
      </c>
      <c r="T413" s="6" t="n"/>
      <c r="U413" s="7">
        <f>IF(AND(N413="Sold",Q413&lt;&gt;""),Q413-N(I413)-N(R413)-IF(T413&lt;&gt;"",T413,N(S413)),"")</f>
        <v/>
      </c>
      <c r="V413" s="8">
        <f>IF(AND(U413&lt;&gt;"",N(Q413)&gt;0),U413/Q413,"")</f>
        <v/>
      </c>
      <c r="W413" s="9">
        <f>IF(AND(ISNUMBER(P413),ISNUMBER(L413)),P413-L413,"")</f>
        <v/>
      </c>
      <c r="X413" s="4" t="n"/>
    </row>
    <row r="414">
      <c r="A414" s="4" t="n"/>
      <c r="B414" s="4" t="n"/>
      <c r="C414" s="4" t="n"/>
      <c r="D414" s="4" t="n"/>
      <c r="E414" s="4" t="n"/>
      <c r="F414" s="4" t="n"/>
      <c r="G414" s="4" t="n"/>
      <c r="H414" s="5" t="n"/>
      <c r="I414" s="6" t="n"/>
      <c r="J414" s="4" t="n"/>
      <c r="K414" s="4" t="n"/>
      <c r="L414" s="5" t="n"/>
      <c r="M414" s="6" t="n"/>
      <c r="N414" s="4" t="n"/>
      <c r="O414" s="4" t="n"/>
      <c r="P414" s="5" t="n"/>
      <c r="Q414" s="6" t="n"/>
      <c r="R414" s="6" t="n"/>
      <c r="S414" s="7">
        <f>IF(OR(O414="",Q414=""),"",IFERROR(IF(AND(INDEX(Fees!$D$5:$D$15,MATCH(O414,Fees!$A$5:$A$15,0))&gt;0,Q414&lt;INDEX(Fees!$D$5:$D$15,MATCH(O414,Fees!$A$5:$A$15,0))),Q414*INDEX(Fees!$E$5:$E$15,MATCH(O414,Fees!$A$5:$A$15,0))+INDEX(Fees!$F$5:$F$15,MATCH(O414,Fees!$A$5:$A$15,0)),Q414*INDEX(Fees!$B$5:$B$15,MATCH(O414,Fees!$A$5:$A$15,0))+INDEX(Fees!$C$5:$C$15,MATCH(O414,Fees!$A$5:$A$15,0))),""))</f>
        <v/>
      </c>
      <c r="T414" s="6" t="n"/>
      <c r="U414" s="7">
        <f>IF(AND(N414="Sold",Q414&lt;&gt;""),Q414-N(I414)-N(R414)-IF(T414&lt;&gt;"",T414,N(S414)),"")</f>
        <v/>
      </c>
      <c r="V414" s="8">
        <f>IF(AND(U414&lt;&gt;"",N(Q414)&gt;0),U414/Q414,"")</f>
        <v/>
      </c>
      <c r="W414" s="9">
        <f>IF(AND(ISNUMBER(P414),ISNUMBER(L414)),P414-L414,"")</f>
        <v/>
      </c>
      <c r="X414" s="4" t="n"/>
    </row>
    <row r="415">
      <c r="A415" s="4" t="n"/>
      <c r="B415" s="4" t="n"/>
      <c r="C415" s="4" t="n"/>
      <c r="D415" s="4" t="n"/>
      <c r="E415" s="4" t="n"/>
      <c r="F415" s="4" t="n"/>
      <c r="G415" s="4" t="n"/>
      <c r="H415" s="5" t="n"/>
      <c r="I415" s="6" t="n"/>
      <c r="J415" s="4" t="n"/>
      <c r="K415" s="4" t="n"/>
      <c r="L415" s="5" t="n"/>
      <c r="M415" s="6" t="n"/>
      <c r="N415" s="4" t="n"/>
      <c r="O415" s="4" t="n"/>
      <c r="P415" s="5" t="n"/>
      <c r="Q415" s="6" t="n"/>
      <c r="R415" s="6" t="n"/>
      <c r="S415" s="7">
        <f>IF(OR(O415="",Q415=""),"",IFERROR(IF(AND(INDEX(Fees!$D$5:$D$15,MATCH(O415,Fees!$A$5:$A$15,0))&gt;0,Q415&lt;INDEX(Fees!$D$5:$D$15,MATCH(O415,Fees!$A$5:$A$15,0))),Q415*INDEX(Fees!$E$5:$E$15,MATCH(O415,Fees!$A$5:$A$15,0))+INDEX(Fees!$F$5:$F$15,MATCH(O415,Fees!$A$5:$A$15,0)),Q415*INDEX(Fees!$B$5:$B$15,MATCH(O415,Fees!$A$5:$A$15,0))+INDEX(Fees!$C$5:$C$15,MATCH(O415,Fees!$A$5:$A$15,0))),""))</f>
        <v/>
      </c>
      <c r="T415" s="6" t="n"/>
      <c r="U415" s="7">
        <f>IF(AND(N415="Sold",Q415&lt;&gt;""),Q415-N(I415)-N(R415)-IF(T415&lt;&gt;"",T415,N(S415)),"")</f>
        <v/>
      </c>
      <c r="V415" s="8">
        <f>IF(AND(U415&lt;&gt;"",N(Q415)&gt;0),U415/Q415,"")</f>
        <v/>
      </c>
      <c r="W415" s="9">
        <f>IF(AND(ISNUMBER(P415),ISNUMBER(L415)),P415-L415,"")</f>
        <v/>
      </c>
      <c r="X415" s="4" t="n"/>
    </row>
    <row r="416">
      <c r="A416" s="4" t="n"/>
      <c r="B416" s="4" t="n"/>
      <c r="C416" s="4" t="n"/>
      <c r="D416" s="4" t="n"/>
      <c r="E416" s="4" t="n"/>
      <c r="F416" s="4" t="n"/>
      <c r="G416" s="4" t="n"/>
      <c r="H416" s="5" t="n"/>
      <c r="I416" s="6" t="n"/>
      <c r="J416" s="4" t="n"/>
      <c r="K416" s="4" t="n"/>
      <c r="L416" s="5" t="n"/>
      <c r="M416" s="6" t="n"/>
      <c r="N416" s="4" t="n"/>
      <c r="O416" s="4" t="n"/>
      <c r="P416" s="5" t="n"/>
      <c r="Q416" s="6" t="n"/>
      <c r="R416" s="6" t="n"/>
      <c r="S416" s="7">
        <f>IF(OR(O416="",Q416=""),"",IFERROR(IF(AND(INDEX(Fees!$D$5:$D$15,MATCH(O416,Fees!$A$5:$A$15,0))&gt;0,Q416&lt;INDEX(Fees!$D$5:$D$15,MATCH(O416,Fees!$A$5:$A$15,0))),Q416*INDEX(Fees!$E$5:$E$15,MATCH(O416,Fees!$A$5:$A$15,0))+INDEX(Fees!$F$5:$F$15,MATCH(O416,Fees!$A$5:$A$15,0)),Q416*INDEX(Fees!$B$5:$B$15,MATCH(O416,Fees!$A$5:$A$15,0))+INDEX(Fees!$C$5:$C$15,MATCH(O416,Fees!$A$5:$A$15,0))),""))</f>
        <v/>
      </c>
      <c r="T416" s="6" t="n"/>
      <c r="U416" s="7">
        <f>IF(AND(N416="Sold",Q416&lt;&gt;""),Q416-N(I416)-N(R416)-IF(T416&lt;&gt;"",T416,N(S416)),"")</f>
        <v/>
      </c>
      <c r="V416" s="8">
        <f>IF(AND(U416&lt;&gt;"",N(Q416)&gt;0),U416/Q416,"")</f>
        <v/>
      </c>
      <c r="W416" s="9">
        <f>IF(AND(ISNUMBER(P416),ISNUMBER(L416)),P416-L416,"")</f>
        <v/>
      </c>
      <c r="X416" s="4" t="n"/>
    </row>
    <row r="417">
      <c r="A417" s="4" t="n"/>
      <c r="B417" s="4" t="n"/>
      <c r="C417" s="4" t="n"/>
      <c r="D417" s="4" t="n"/>
      <c r="E417" s="4" t="n"/>
      <c r="F417" s="4" t="n"/>
      <c r="G417" s="4" t="n"/>
      <c r="H417" s="5" t="n"/>
      <c r="I417" s="6" t="n"/>
      <c r="J417" s="4" t="n"/>
      <c r="K417" s="4" t="n"/>
      <c r="L417" s="5" t="n"/>
      <c r="M417" s="6" t="n"/>
      <c r="N417" s="4" t="n"/>
      <c r="O417" s="4" t="n"/>
      <c r="P417" s="5" t="n"/>
      <c r="Q417" s="6" t="n"/>
      <c r="R417" s="6" t="n"/>
      <c r="S417" s="7">
        <f>IF(OR(O417="",Q417=""),"",IFERROR(IF(AND(INDEX(Fees!$D$5:$D$15,MATCH(O417,Fees!$A$5:$A$15,0))&gt;0,Q417&lt;INDEX(Fees!$D$5:$D$15,MATCH(O417,Fees!$A$5:$A$15,0))),Q417*INDEX(Fees!$E$5:$E$15,MATCH(O417,Fees!$A$5:$A$15,0))+INDEX(Fees!$F$5:$F$15,MATCH(O417,Fees!$A$5:$A$15,0)),Q417*INDEX(Fees!$B$5:$B$15,MATCH(O417,Fees!$A$5:$A$15,0))+INDEX(Fees!$C$5:$C$15,MATCH(O417,Fees!$A$5:$A$15,0))),""))</f>
        <v/>
      </c>
      <c r="T417" s="6" t="n"/>
      <c r="U417" s="7">
        <f>IF(AND(N417="Sold",Q417&lt;&gt;""),Q417-N(I417)-N(R417)-IF(T417&lt;&gt;"",T417,N(S417)),"")</f>
        <v/>
      </c>
      <c r="V417" s="8">
        <f>IF(AND(U417&lt;&gt;"",N(Q417)&gt;0),U417/Q417,"")</f>
        <v/>
      </c>
      <c r="W417" s="9">
        <f>IF(AND(ISNUMBER(P417),ISNUMBER(L417)),P417-L417,"")</f>
        <v/>
      </c>
      <c r="X417" s="4" t="n"/>
    </row>
    <row r="418">
      <c r="A418" s="4" t="n"/>
      <c r="B418" s="4" t="n"/>
      <c r="C418" s="4" t="n"/>
      <c r="D418" s="4" t="n"/>
      <c r="E418" s="4" t="n"/>
      <c r="F418" s="4" t="n"/>
      <c r="G418" s="4" t="n"/>
      <c r="H418" s="5" t="n"/>
      <c r="I418" s="6" t="n"/>
      <c r="J418" s="4" t="n"/>
      <c r="K418" s="4" t="n"/>
      <c r="L418" s="5" t="n"/>
      <c r="M418" s="6" t="n"/>
      <c r="N418" s="4" t="n"/>
      <c r="O418" s="4" t="n"/>
      <c r="P418" s="5" t="n"/>
      <c r="Q418" s="6" t="n"/>
      <c r="R418" s="6" t="n"/>
      <c r="S418" s="7">
        <f>IF(OR(O418="",Q418=""),"",IFERROR(IF(AND(INDEX(Fees!$D$5:$D$15,MATCH(O418,Fees!$A$5:$A$15,0))&gt;0,Q418&lt;INDEX(Fees!$D$5:$D$15,MATCH(O418,Fees!$A$5:$A$15,0))),Q418*INDEX(Fees!$E$5:$E$15,MATCH(O418,Fees!$A$5:$A$15,0))+INDEX(Fees!$F$5:$F$15,MATCH(O418,Fees!$A$5:$A$15,0)),Q418*INDEX(Fees!$B$5:$B$15,MATCH(O418,Fees!$A$5:$A$15,0))+INDEX(Fees!$C$5:$C$15,MATCH(O418,Fees!$A$5:$A$15,0))),""))</f>
        <v/>
      </c>
      <c r="T418" s="6" t="n"/>
      <c r="U418" s="7">
        <f>IF(AND(N418="Sold",Q418&lt;&gt;""),Q418-N(I418)-N(R418)-IF(T418&lt;&gt;"",T418,N(S418)),"")</f>
        <v/>
      </c>
      <c r="V418" s="8">
        <f>IF(AND(U418&lt;&gt;"",N(Q418)&gt;0),U418/Q418,"")</f>
        <v/>
      </c>
      <c r="W418" s="9">
        <f>IF(AND(ISNUMBER(P418),ISNUMBER(L418)),P418-L418,"")</f>
        <v/>
      </c>
      <c r="X418" s="4" t="n"/>
    </row>
    <row r="419">
      <c r="A419" s="4" t="n"/>
      <c r="B419" s="4" t="n"/>
      <c r="C419" s="4" t="n"/>
      <c r="D419" s="4" t="n"/>
      <c r="E419" s="4" t="n"/>
      <c r="F419" s="4" t="n"/>
      <c r="G419" s="4" t="n"/>
      <c r="H419" s="5" t="n"/>
      <c r="I419" s="6" t="n"/>
      <c r="J419" s="4" t="n"/>
      <c r="K419" s="4" t="n"/>
      <c r="L419" s="5" t="n"/>
      <c r="M419" s="6" t="n"/>
      <c r="N419" s="4" t="n"/>
      <c r="O419" s="4" t="n"/>
      <c r="P419" s="5" t="n"/>
      <c r="Q419" s="6" t="n"/>
      <c r="R419" s="6" t="n"/>
      <c r="S419" s="7">
        <f>IF(OR(O419="",Q419=""),"",IFERROR(IF(AND(INDEX(Fees!$D$5:$D$15,MATCH(O419,Fees!$A$5:$A$15,0))&gt;0,Q419&lt;INDEX(Fees!$D$5:$D$15,MATCH(O419,Fees!$A$5:$A$15,0))),Q419*INDEX(Fees!$E$5:$E$15,MATCH(O419,Fees!$A$5:$A$15,0))+INDEX(Fees!$F$5:$F$15,MATCH(O419,Fees!$A$5:$A$15,0)),Q419*INDEX(Fees!$B$5:$B$15,MATCH(O419,Fees!$A$5:$A$15,0))+INDEX(Fees!$C$5:$C$15,MATCH(O419,Fees!$A$5:$A$15,0))),""))</f>
        <v/>
      </c>
      <c r="T419" s="6" t="n"/>
      <c r="U419" s="7">
        <f>IF(AND(N419="Sold",Q419&lt;&gt;""),Q419-N(I419)-N(R419)-IF(T419&lt;&gt;"",T419,N(S419)),"")</f>
        <v/>
      </c>
      <c r="V419" s="8">
        <f>IF(AND(U419&lt;&gt;"",N(Q419)&gt;0),U419/Q419,"")</f>
        <v/>
      </c>
      <c r="W419" s="9">
        <f>IF(AND(ISNUMBER(P419),ISNUMBER(L419)),P419-L419,"")</f>
        <v/>
      </c>
      <c r="X419" s="4" t="n"/>
    </row>
    <row r="420">
      <c r="A420" s="4" t="n"/>
      <c r="B420" s="4" t="n"/>
      <c r="C420" s="4" t="n"/>
      <c r="D420" s="4" t="n"/>
      <c r="E420" s="4" t="n"/>
      <c r="F420" s="4" t="n"/>
      <c r="G420" s="4" t="n"/>
      <c r="H420" s="5" t="n"/>
      <c r="I420" s="6" t="n"/>
      <c r="J420" s="4" t="n"/>
      <c r="K420" s="4" t="n"/>
      <c r="L420" s="5" t="n"/>
      <c r="M420" s="6" t="n"/>
      <c r="N420" s="4" t="n"/>
      <c r="O420" s="4" t="n"/>
      <c r="P420" s="5" t="n"/>
      <c r="Q420" s="6" t="n"/>
      <c r="R420" s="6" t="n"/>
      <c r="S420" s="7">
        <f>IF(OR(O420="",Q420=""),"",IFERROR(IF(AND(INDEX(Fees!$D$5:$D$15,MATCH(O420,Fees!$A$5:$A$15,0))&gt;0,Q420&lt;INDEX(Fees!$D$5:$D$15,MATCH(O420,Fees!$A$5:$A$15,0))),Q420*INDEX(Fees!$E$5:$E$15,MATCH(O420,Fees!$A$5:$A$15,0))+INDEX(Fees!$F$5:$F$15,MATCH(O420,Fees!$A$5:$A$15,0)),Q420*INDEX(Fees!$B$5:$B$15,MATCH(O420,Fees!$A$5:$A$15,0))+INDEX(Fees!$C$5:$C$15,MATCH(O420,Fees!$A$5:$A$15,0))),""))</f>
        <v/>
      </c>
      <c r="T420" s="6" t="n"/>
      <c r="U420" s="7">
        <f>IF(AND(N420="Sold",Q420&lt;&gt;""),Q420-N(I420)-N(R420)-IF(T420&lt;&gt;"",T420,N(S420)),"")</f>
        <v/>
      </c>
      <c r="V420" s="8">
        <f>IF(AND(U420&lt;&gt;"",N(Q420)&gt;0),U420/Q420,"")</f>
        <v/>
      </c>
      <c r="W420" s="9">
        <f>IF(AND(ISNUMBER(P420),ISNUMBER(L420)),P420-L420,"")</f>
        <v/>
      </c>
      <c r="X420" s="4" t="n"/>
    </row>
    <row r="421">
      <c r="A421" s="4" t="n"/>
      <c r="B421" s="4" t="n"/>
      <c r="C421" s="4" t="n"/>
      <c r="D421" s="4" t="n"/>
      <c r="E421" s="4" t="n"/>
      <c r="F421" s="4" t="n"/>
      <c r="G421" s="4" t="n"/>
      <c r="H421" s="5" t="n"/>
      <c r="I421" s="6" t="n"/>
      <c r="J421" s="4" t="n"/>
      <c r="K421" s="4" t="n"/>
      <c r="L421" s="5" t="n"/>
      <c r="M421" s="6" t="n"/>
      <c r="N421" s="4" t="n"/>
      <c r="O421" s="4" t="n"/>
      <c r="P421" s="5" t="n"/>
      <c r="Q421" s="6" t="n"/>
      <c r="R421" s="6" t="n"/>
      <c r="S421" s="7">
        <f>IF(OR(O421="",Q421=""),"",IFERROR(IF(AND(INDEX(Fees!$D$5:$D$15,MATCH(O421,Fees!$A$5:$A$15,0))&gt;0,Q421&lt;INDEX(Fees!$D$5:$D$15,MATCH(O421,Fees!$A$5:$A$15,0))),Q421*INDEX(Fees!$E$5:$E$15,MATCH(O421,Fees!$A$5:$A$15,0))+INDEX(Fees!$F$5:$F$15,MATCH(O421,Fees!$A$5:$A$15,0)),Q421*INDEX(Fees!$B$5:$B$15,MATCH(O421,Fees!$A$5:$A$15,0))+INDEX(Fees!$C$5:$C$15,MATCH(O421,Fees!$A$5:$A$15,0))),""))</f>
        <v/>
      </c>
      <c r="T421" s="6" t="n"/>
      <c r="U421" s="7">
        <f>IF(AND(N421="Sold",Q421&lt;&gt;""),Q421-N(I421)-N(R421)-IF(T421&lt;&gt;"",T421,N(S421)),"")</f>
        <v/>
      </c>
      <c r="V421" s="8">
        <f>IF(AND(U421&lt;&gt;"",N(Q421)&gt;0),U421/Q421,"")</f>
        <v/>
      </c>
      <c r="W421" s="9">
        <f>IF(AND(ISNUMBER(P421),ISNUMBER(L421)),P421-L421,"")</f>
        <v/>
      </c>
      <c r="X421" s="4" t="n"/>
    </row>
    <row r="422">
      <c r="A422" s="4" t="n"/>
      <c r="B422" s="4" t="n"/>
      <c r="C422" s="4" t="n"/>
      <c r="D422" s="4" t="n"/>
      <c r="E422" s="4" t="n"/>
      <c r="F422" s="4" t="n"/>
      <c r="G422" s="4" t="n"/>
      <c r="H422" s="5" t="n"/>
      <c r="I422" s="6" t="n"/>
      <c r="J422" s="4" t="n"/>
      <c r="K422" s="4" t="n"/>
      <c r="L422" s="5" t="n"/>
      <c r="M422" s="6" t="n"/>
      <c r="N422" s="4" t="n"/>
      <c r="O422" s="4" t="n"/>
      <c r="P422" s="5" t="n"/>
      <c r="Q422" s="6" t="n"/>
      <c r="R422" s="6" t="n"/>
      <c r="S422" s="7">
        <f>IF(OR(O422="",Q422=""),"",IFERROR(IF(AND(INDEX(Fees!$D$5:$D$15,MATCH(O422,Fees!$A$5:$A$15,0))&gt;0,Q422&lt;INDEX(Fees!$D$5:$D$15,MATCH(O422,Fees!$A$5:$A$15,0))),Q422*INDEX(Fees!$E$5:$E$15,MATCH(O422,Fees!$A$5:$A$15,0))+INDEX(Fees!$F$5:$F$15,MATCH(O422,Fees!$A$5:$A$15,0)),Q422*INDEX(Fees!$B$5:$B$15,MATCH(O422,Fees!$A$5:$A$15,0))+INDEX(Fees!$C$5:$C$15,MATCH(O422,Fees!$A$5:$A$15,0))),""))</f>
        <v/>
      </c>
      <c r="T422" s="6" t="n"/>
      <c r="U422" s="7">
        <f>IF(AND(N422="Sold",Q422&lt;&gt;""),Q422-N(I422)-N(R422)-IF(T422&lt;&gt;"",T422,N(S422)),"")</f>
        <v/>
      </c>
      <c r="V422" s="8">
        <f>IF(AND(U422&lt;&gt;"",N(Q422)&gt;0),U422/Q422,"")</f>
        <v/>
      </c>
      <c r="W422" s="9">
        <f>IF(AND(ISNUMBER(P422),ISNUMBER(L422)),P422-L422,"")</f>
        <v/>
      </c>
      <c r="X422" s="4" t="n"/>
    </row>
    <row r="423">
      <c r="A423" s="4" t="n"/>
      <c r="B423" s="4" t="n"/>
      <c r="C423" s="4" t="n"/>
      <c r="D423" s="4" t="n"/>
      <c r="E423" s="4" t="n"/>
      <c r="F423" s="4" t="n"/>
      <c r="G423" s="4" t="n"/>
      <c r="H423" s="5" t="n"/>
      <c r="I423" s="6" t="n"/>
      <c r="J423" s="4" t="n"/>
      <c r="K423" s="4" t="n"/>
      <c r="L423" s="5" t="n"/>
      <c r="M423" s="6" t="n"/>
      <c r="N423" s="4" t="n"/>
      <c r="O423" s="4" t="n"/>
      <c r="P423" s="5" t="n"/>
      <c r="Q423" s="6" t="n"/>
      <c r="R423" s="6" t="n"/>
      <c r="S423" s="7">
        <f>IF(OR(O423="",Q423=""),"",IFERROR(IF(AND(INDEX(Fees!$D$5:$D$15,MATCH(O423,Fees!$A$5:$A$15,0))&gt;0,Q423&lt;INDEX(Fees!$D$5:$D$15,MATCH(O423,Fees!$A$5:$A$15,0))),Q423*INDEX(Fees!$E$5:$E$15,MATCH(O423,Fees!$A$5:$A$15,0))+INDEX(Fees!$F$5:$F$15,MATCH(O423,Fees!$A$5:$A$15,0)),Q423*INDEX(Fees!$B$5:$B$15,MATCH(O423,Fees!$A$5:$A$15,0))+INDEX(Fees!$C$5:$C$15,MATCH(O423,Fees!$A$5:$A$15,0))),""))</f>
        <v/>
      </c>
      <c r="T423" s="6" t="n"/>
      <c r="U423" s="7">
        <f>IF(AND(N423="Sold",Q423&lt;&gt;""),Q423-N(I423)-N(R423)-IF(T423&lt;&gt;"",T423,N(S423)),"")</f>
        <v/>
      </c>
      <c r="V423" s="8">
        <f>IF(AND(U423&lt;&gt;"",N(Q423)&gt;0),U423/Q423,"")</f>
        <v/>
      </c>
      <c r="W423" s="9">
        <f>IF(AND(ISNUMBER(P423),ISNUMBER(L423)),P423-L423,"")</f>
        <v/>
      </c>
      <c r="X423" s="4" t="n"/>
    </row>
    <row r="424">
      <c r="A424" s="4" t="n"/>
      <c r="B424" s="4" t="n"/>
      <c r="C424" s="4" t="n"/>
      <c r="D424" s="4" t="n"/>
      <c r="E424" s="4" t="n"/>
      <c r="F424" s="4" t="n"/>
      <c r="G424" s="4" t="n"/>
      <c r="H424" s="5" t="n"/>
      <c r="I424" s="6" t="n"/>
      <c r="J424" s="4" t="n"/>
      <c r="K424" s="4" t="n"/>
      <c r="L424" s="5" t="n"/>
      <c r="M424" s="6" t="n"/>
      <c r="N424" s="4" t="n"/>
      <c r="O424" s="4" t="n"/>
      <c r="P424" s="5" t="n"/>
      <c r="Q424" s="6" t="n"/>
      <c r="R424" s="6" t="n"/>
      <c r="S424" s="7">
        <f>IF(OR(O424="",Q424=""),"",IFERROR(IF(AND(INDEX(Fees!$D$5:$D$15,MATCH(O424,Fees!$A$5:$A$15,0))&gt;0,Q424&lt;INDEX(Fees!$D$5:$D$15,MATCH(O424,Fees!$A$5:$A$15,0))),Q424*INDEX(Fees!$E$5:$E$15,MATCH(O424,Fees!$A$5:$A$15,0))+INDEX(Fees!$F$5:$F$15,MATCH(O424,Fees!$A$5:$A$15,0)),Q424*INDEX(Fees!$B$5:$B$15,MATCH(O424,Fees!$A$5:$A$15,0))+INDEX(Fees!$C$5:$C$15,MATCH(O424,Fees!$A$5:$A$15,0))),""))</f>
        <v/>
      </c>
      <c r="T424" s="6" t="n"/>
      <c r="U424" s="7">
        <f>IF(AND(N424="Sold",Q424&lt;&gt;""),Q424-N(I424)-N(R424)-IF(T424&lt;&gt;"",T424,N(S424)),"")</f>
        <v/>
      </c>
      <c r="V424" s="8">
        <f>IF(AND(U424&lt;&gt;"",N(Q424)&gt;0),U424/Q424,"")</f>
        <v/>
      </c>
      <c r="W424" s="9">
        <f>IF(AND(ISNUMBER(P424),ISNUMBER(L424)),P424-L424,"")</f>
        <v/>
      </c>
      <c r="X424" s="4" t="n"/>
    </row>
    <row r="425">
      <c r="A425" s="4" t="n"/>
      <c r="B425" s="4" t="n"/>
      <c r="C425" s="4" t="n"/>
      <c r="D425" s="4" t="n"/>
      <c r="E425" s="4" t="n"/>
      <c r="F425" s="4" t="n"/>
      <c r="G425" s="4" t="n"/>
      <c r="H425" s="5" t="n"/>
      <c r="I425" s="6" t="n"/>
      <c r="J425" s="4" t="n"/>
      <c r="K425" s="4" t="n"/>
      <c r="L425" s="5" t="n"/>
      <c r="M425" s="6" t="n"/>
      <c r="N425" s="4" t="n"/>
      <c r="O425" s="4" t="n"/>
      <c r="P425" s="5" t="n"/>
      <c r="Q425" s="6" t="n"/>
      <c r="R425" s="6" t="n"/>
      <c r="S425" s="7">
        <f>IF(OR(O425="",Q425=""),"",IFERROR(IF(AND(INDEX(Fees!$D$5:$D$15,MATCH(O425,Fees!$A$5:$A$15,0))&gt;0,Q425&lt;INDEX(Fees!$D$5:$D$15,MATCH(O425,Fees!$A$5:$A$15,0))),Q425*INDEX(Fees!$E$5:$E$15,MATCH(O425,Fees!$A$5:$A$15,0))+INDEX(Fees!$F$5:$F$15,MATCH(O425,Fees!$A$5:$A$15,0)),Q425*INDEX(Fees!$B$5:$B$15,MATCH(O425,Fees!$A$5:$A$15,0))+INDEX(Fees!$C$5:$C$15,MATCH(O425,Fees!$A$5:$A$15,0))),""))</f>
        <v/>
      </c>
      <c r="T425" s="6" t="n"/>
      <c r="U425" s="7">
        <f>IF(AND(N425="Sold",Q425&lt;&gt;""),Q425-N(I425)-N(R425)-IF(T425&lt;&gt;"",T425,N(S425)),"")</f>
        <v/>
      </c>
      <c r="V425" s="8">
        <f>IF(AND(U425&lt;&gt;"",N(Q425)&gt;0),U425/Q425,"")</f>
        <v/>
      </c>
      <c r="W425" s="9">
        <f>IF(AND(ISNUMBER(P425),ISNUMBER(L425)),P425-L425,"")</f>
        <v/>
      </c>
      <c r="X425" s="4" t="n"/>
    </row>
    <row r="426">
      <c r="A426" s="4" t="n"/>
      <c r="B426" s="4" t="n"/>
      <c r="C426" s="4" t="n"/>
      <c r="D426" s="4" t="n"/>
      <c r="E426" s="4" t="n"/>
      <c r="F426" s="4" t="n"/>
      <c r="G426" s="4" t="n"/>
      <c r="H426" s="5" t="n"/>
      <c r="I426" s="6" t="n"/>
      <c r="J426" s="4" t="n"/>
      <c r="K426" s="4" t="n"/>
      <c r="L426" s="5" t="n"/>
      <c r="M426" s="6" t="n"/>
      <c r="N426" s="4" t="n"/>
      <c r="O426" s="4" t="n"/>
      <c r="P426" s="5" t="n"/>
      <c r="Q426" s="6" t="n"/>
      <c r="R426" s="6" t="n"/>
      <c r="S426" s="7">
        <f>IF(OR(O426="",Q426=""),"",IFERROR(IF(AND(INDEX(Fees!$D$5:$D$15,MATCH(O426,Fees!$A$5:$A$15,0))&gt;0,Q426&lt;INDEX(Fees!$D$5:$D$15,MATCH(O426,Fees!$A$5:$A$15,0))),Q426*INDEX(Fees!$E$5:$E$15,MATCH(O426,Fees!$A$5:$A$15,0))+INDEX(Fees!$F$5:$F$15,MATCH(O426,Fees!$A$5:$A$15,0)),Q426*INDEX(Fees!$B$5:$B$15,MATCH(O426,Fees!$A$5:$A$15,0))+INDEX(Fees!$C$5:$C$15,MATCH(O426,Fees!$A$5:$A$15,0))),""))</f>
        <v/>
      </c>
      <c r="T426" s="6" t="n"/>
      <c r="U426" s="7">
        <f>IF(AND(N426="Sold",Q426&lt;&gt;""),Q426-N(I426)-N(R426)-IF(T426&lt;&gt;"",T426,N(S426)),"")</f>
        <v/>
      </c>
      <c r="V426" s="8">
        <f>IF(AND(U426&lt;&gt;"",N(Q426)&gt;0),U426/Q426,"")</f>
        <v/>
      </c>
      <c r="W426" s="9">
        <f>IF(AND(ISNUMBER(P426),ISNUMBER(L426)),P426-L426,"")</f>
        <v/>
      </c>
      <c r="X426" s="4" t="n"/>
    </row>
    <row r="427">
      <c r="A427" s="4" t="n"/>
      <c r="B427" s="4" t="n"/>
      <c r="C427" s="4" t="n"/>
      <c r="D427" s="4" t="n"/>
      <c r="E427" s="4" t="n"/>
      <c r="F427" s="4" t="n"/>
      <c r="G427" s="4" t="n"/>
      <c r="H427" s="5" t="n"/>
      <c r="I427" s="6" t="n"/>
      <c r="J427" s="4" t="n"/>
      <c r="K427" s="4" t="n"/>
      <c r="L427" s="5" t="n"/>
      <c r="M427" s="6" t="n"/>
      <c r="N427" s="4" t="n"/>
      <c r="O427" s="4" t="n"/>
      <c r="P427" s="5" t="n"/>
      <c r="Q427" s="6" t="n"/>
      <c r="R427" s="6" t="n"/>
      <c r="S427" s="7">
        <f>IF(OR(O427="",Q427=""),"",IFERROR(IF(AND(INDEX(Fees!$D$5:$D$15,MATCH(O427,Fees!$A$5:$A$15,0))&gt;0,Q427&lt;INDEX(Fees!$D$5:$D$15,MATCH(O427,Fees!$A$5:$A$15,0))),Q427*INDEX(Fees!$E$5:$E$15,MATCH(O427,Fees!$A$5:$A$15,0))+INDEX(Fees!$F$5:$F$15,MATCH(O427,Fees!$A$5:$A$15,0)),Q427*INDEX(Fees!$B$5:$B$15,MATCH(O427,Fees!$A$5:$A$15,0))+INDEX(Fees!$C$5:$C$15,MATCH(O427,Fees!$A$5:$A$15,0))),""))</f>
        <v/>
      </c>
      <c r="T427" s="6" t="n"/>
      <c r="U427" s="7">
        <f>IF(AND(N427="Sold",Q427&lt;&gt;""),Q427-N(I427)-N(R427)-IF(T427&lt;&gt;"",T427,N(S427)),"")</f>
        <v/>
      </c>
      <c r="V427" s="8">
        <f>IF(AND(U427&lt;&gt;"",N(Q427)&gt;0),U427/Q427,"")</f>
        <v/>
      </c>
      <c r="W427" s="9">
        <f>IF(AND(ISNUMBER(P427),ISNUMBER(L427)),P427-L427,"")</f>
        <v/>
      </c>
      <c r="X427" s="4" t="n"/>
    </row>
    <row r="428">
      <c r="A428" s="4" t="n"/>
      <c r="B428" s="4" t="n"/>
      <c r="C428" s="4" t="n"/>
      <c r="D428" s="4" t="n"/>
      <c r="E428" s="4" t="n"/>
      <c r="F428" s="4" t="n"/>
      <c r="G428" s="4" t="n"/>
      <c r="H428" s="5" t="n"/>
      <c r="I428" s="6" t="n"/>
      <c r="J428" s="4" t="n"/>
      <c r="K428" s="4" t="n"/>
      <c r="L428" s="5" t="n"/>
      <c r="M428" s="6" t="n"/>
      <c r="N428" s="4" t="n"/>
      <c r="O428" s="4" t="n"/>
      <c r="P428" s="5" t="n"/>
      <c r="Q428" s="6" t="n"/>
      <c r="R428" s="6" t="n"/>
      <c r="S428" s="7">
        <f>IF(OR(O428="",Q428=""),"",IFERROR(IF(AND(INDEX(Fees!$D$5:$D$15,MATCH(O428,Fees!$A$5:$A$15,0))&gt;0,Q428&lt;INDEX(Fees!$D$5:$D$15,MATCH(O428,Fees!$A$5:$A$15,0))),Q428*INDEX(Fees!$E$5:$E$15,MATCH(O428,Fees!$A$5:$A$15,0))+INDEX(Fees!$F$5:$F$15,MATCH(O428,Fees!$A$5:$A$15,0)),Q428*INDEX(Fees!$B$5:$B$15,MATCH(O428,Fees!$A$5:$A$15,0))+INDEX(Fees!$C$5:$C$15,MATCH(O428,Fees!$A$5:$A$15,0))),""))</f>
        <v/>
      </c>
      <c r="T428" s="6" t="n"/>
      <c r="U428" s="7">
        <f>IF(AND(N428="Sold",Q428&lt;&gt;""),Q428-N(I428)-N(R428)-IF(T428&lt;&gt;"",T428,N(S428)),"")</f>
        <v/>
      </c>
      <c r="V428" s="8">
        <f>IF(AND(U428&lt;&gt;"",N(Q428)&gt;0),U428/Q428,"")</f>
        <v/>
      </c>
      <c r="W428" s="9">
        <f>IF(AND(ISNUMBER(P428),ISNUMBER(L428)),P428-L428,"")</f>
        <v/>
      </c>
      <c r="X428" s="4" t="n"/>
    </row>
    <row r="429">
      <c r="A429" s="4" t="n"/>
      <c r="B429" s="4" t="n"/>
      <c r="C429" s="4" t="n"/>
      <c r="D429" s="4" t="n"/>
      <c r="E429" s="4" t="n"/>
      <c r="F429" s="4" t="n"/>
      <c r="G429" s="4" t="n"/>
      <c r="H429" s="5" t="n"/>
      <c r="I429" s="6" t="n"/>
      <c r="J429" s="4" t="n"/>
      <c r="K429" s="4" t="n"/>
      <c r="L429" s="5" t="n"/>
      <c r="M429" s="6" t="n"/>
      <c r="N429" s="4" t="n"/>
      <c r="O429" s="4" t="n"/>
      <c r="P429" s="5" t="n"/>
      <c r="Q429" s="6" t="n"/>
      <c r="R429" s="6" t="n"/>
      <c r="S429" s="7">
        <f>IF(OR(O429="",Q429=""),"",IFERROR(IF(AND(INDEX(Fees!$D$5:$D$15,MATCH(O429,Fees!$A$5:$A$15,0))&gt;0,Q429&lt;INDEX(Fees!$D$5:$D$15,MATCH(O429,Fees!$A$5:$A$15,0))),Q429*INDEX(Fees!$E$5:$E$15,MATCH(O429,Fees!$A$5:$A$15,0))+INDEX(Fees!$F$5:$F$15,MATCH(O429,Fees!$A$5:$A$15,0)),Q429*INDEX(Fees!$B$5:$B$15,MATCH(O429,Fees!$A$5:$A$15,0))+INDEX(Fees!$C$5:$C$15,MATCH(O429,Fees!$A$5:$A$15,0))),""))</f>
        <v/>
      </c>
      <c r="T429" s="6" t="n"/>
      <c r="U429" s="7">
        <f>IF(AND(N429="Sold",Q429&lt;&gt;""),Q429-N(I429)-N(R429)-IF(T429&lt;&gt;"",T429,N(S429)),"")</f>
        <v/>
      </c>
      <c r="V429" s="8">
        <f>IF(AND(U429&lt;&gt;"",N(Q429)&gt;0),U429/Q429,"")</f>
        <v/>
      </c>
      <c r="W429" s="9">
        <f>IF(AND(ISNUMBER(P429),ISNUMBER(L429)),P429-L429,"")</f>
        <v/>
      </c>
      <c r="X429" s="4" t="n"/>
    </row>
    <row r="430">
      <c r="A430" s="4" t="n"/>
      <c r="B430" s="4" t="n"/>
      <c r="C430" s="4" t="n"/>
      <c r="D430" s="4" t="n"/>
      <c r="E430" s="4" t="n"/>
      <c r="F430" s="4" t="n"/>
      <c r="G430" s="4" t="n"/>
      <c r="H430" s="5" t="n"/>
      <c r="I430" s="6" t="n"/>
      <c r="J430" s="4" t="n"/>
      <c r="K430" s="4" t="n"/>
      <c r="L430" s="5" t="n"/>
      <c r="M430" s="6" t="n"/>
      <c r="N430" s="4" t="n"/>
      <c r="O430" s="4" t="n"/>
      <c r="P430" s="5" t="n"/>
      <c r="Q430" s="6" t="n"/>
      <c r="R430" s="6" t="n"/>
      <c r="S430" s="7">
        <f>IF(OR(O430="",Q430=""),"",IFERROR(IF(AND(INDEX(Fees!$D$5:$D$15,MATCH(O430,Fees!$A$5:$A$15,0))&gt;0,Q430&lt;INDEX(Fees!$D$5:$D$15,MATCH(O430,Fees!$A$5:$A$15,0))),Q430*INDEX(Fees!$E$5:$E$15,MATCH(O430,Fees!$A$5:$A$15,0))+INDEX(Fees!$F$5:$F$15,MATCH(O430,Fees!$A$5:$A$15,0)),Q430*INDEX(Fees!$B$5:$B$15,MATCH(O430,Fees!$A$5:$A$15,0))+INDEX(Fees!$C$5:$C$15,MATCH(O430,Fees!$A$5:$A$15,0))),""))</f>
        <v/>
      </c>
      <c r="T430" s="6" t="n"/>
      <c r="U430" s="7">
        <f>IF(AND(N430="Sold",Q430&lt;&gt;""),Q430-N(I430)-N(R430)-IF(T430&lt;&gt;"",T430,N(S430)),"")</f>
        <v/>
      </c>
      <c r="V430" s="8">
        <f>IF(AND(U430&lt;&gt;"",N(Q430)&gt;0),U430/Q430,"")</f>
        <v/>
      </c>
      <c r="W430" s="9">
        <f>IF(AND(ISNUMBER(P430),ISNUMBER(L430)),P430-L430,"")</f>
        <v/>
      </c>
      <c r="X430" s="4" t="n"/>
    </row>
    <row r="431">
      <c r="A431" s="4" t="n"/>
      <c r="B431" s="4" t="n"/>
      <c r="C431" s="4" t="n"/>
      <c r="D431" s="4" t="n"/>
      <c r="E431" s="4" t="n"/>
      <c r="F431" s="4" t="n"/>
      <c r="G431" s="4" t="n"/>
      <c r="H431" s="5" t="n"/>
      <c r="I431" s="6" t="n"/>
      <c r="J431" s="4" t="n"/>
      <c r="K431" s="4" t="n"/>
      <c r="L431" s="5" t="n"/>
      <c r="M431" s="6" t="n"/>
      <c r="N431" s="4" t="n"/>
      <c r="O431" s="4" t="n"/>
      <c r="P431" s="5" t="n"/>
      <c r="Q431" s="6" t="n"/>
      <c r="R431" s="6" t="n"/>
      <c r="S431" s="7">
        <f>IF(OR(O431="",Q431=""),"",IFERROR(IF(AND(INDEX(Fees!$D$5:$D$15,MATCH(O431,Fees!$A$5:$A$15,0))&gt;0,Q431&lt;INDEX(Fees!$D$5:$D$15,MATCH(O431,Fees!$A$5:$A$15,0))),Q431*INDEX(Fees!$E$5:$E$15,MATCH(O431,Fees!$A$5:$A$15,0))+INDEX(Fees!$F$5:$F$15,MATCH(O431,Fees!$A$5:$A$15,0)),Q431*INDEX(Fees!$B$5:$B$15,MATCH(O431,Fees!$A$5:$A$15,0))+INDEX(Fees!$C$5:$C$15,MATCH(O431,Fees!$A$5:$A$15,0))),""))</f>
        <v/>
      </c>
      <c r="T431" s="6" t="n"/>
      <c r="U431" s="7">
        <f>IF(AND(N431="Sold",Q431&lt;&gt;""),Q431-N(I431)-N(R431)-IF(T431&lt;&gt;"",T431,N(S431)),"")</f>
        <v/>
      </c>
      <c r="V431" s="8">
        <f>IF(AND(U431&lt;&gt;"",N(Q431)&gt;0),U431/Q431,"")</f>
        <v/>
      </c>
      <c r="W431" s="9">
        <f>IF(AND(ISNUMBER(P431),ISNUMBER(L431)),P431-L431,"")</f>
        <v/>
      </c>
      <c r="X431" s="4" t="n"/>
    </row>
    <row r="432">
      <c r="A432" s="4" t="n"/>
      <c r="B432" s="4" t="n"/>
      <c r="C432" s="4" t="n"/>
      <c r="D432" s="4" t="n"/>
      <c r="E432" s="4" t="n"/>
      <c r="F432" s="4" t="n"/>
      <c r="G432" s="4" t="n"/>
      <c r="H432" s="5" t="n"/>
      <c r="I432" s="6" t="n"/>
      <c r="J432" s="4" t="n"/>
      <c r="K432" s="4" t="n"/>
      <c r="L432" s="5" t="n"/>
      <c r="M432" s="6" t="n"/>
      <c r="N432" s="4" t="n"/>
      <c r="O432" s="4" t="n"/>
      <c r="P432" s="5" t="n"/>
      <c r="Q432" s="6" t="n"/>
      <c r="R432" s="6" t="n"/>
      <c r="S432" s="7">
        <f>IF(OR(O432="",Q432=""),"",IFERROR(IF(AND(INDEX(Fees!$D$5:$D$15,MATCH(O432,Fees!$A$5:$A$15,0))&gt;0,Q432&lt;INDEX(Fees!$D$5:$D$15,MATCH(O432,Fees!$A$5:$A$15,0))),Q432*INDEX(Fees!$E$5:$E$15,MATCH(O432,Fees!$A$5:$A$15,0))+INDEX(Fees!$F$5:$F$15,MATCH(O432,Fees!$A$5:$A$15,0)),Q432*INDEX(Fees!$B$5:$B$15,MATCH(O432,Fees!$A$5:$A$15,0))+INDEX(Fees!$C$5:$C$15,MATCH(O432,Fees!$A$5:$A$15,0))),""))</f>
        <v/>
      </c>
      <c r="T432" s="6" t="n"/>
      <c r="U432" s="7">
        <f>IF(AND(N432="Sold",Q432&lt;&gt;""),Q432-N(I432)-N(R432)-IF(T432&lt;&gt;"",T432,N(S432)),"")</f>
        <v/>
      </c>
      <c r="V432" s="8">
        <f>IF(AND(U432&lt;&gt;"",N(Q432)&gt;0),U432/Q432,"")</f>
        <v/>
      </c>
      <c r="W432" s="9">
        <f>IF(AND(ISNUMBER(P432),ISNUMBER(L432)),P432-L432,"")</f>
        <v/>
      </c>
      <c r="X432" s="4" t="n"/>
    </row>
    <row r="433">
      <c r="A433" s="4" t="n"/>
      <c r="B433" s="4" t="n"/>
      <c r="C433" s="4" t="n"/>
      <c r="D433" s="4" t="n"/>
      <c r="E433" s="4" t="n"/>
      <c r="F433" s="4" t="n"/>
      <c r="G433" s="4" t="n"/>
      <c r="H433" s="5" t="n"/>
      <c r="I433" s="6" t="n"/>
      <c r="J433" s="4" t="n"/>
      <c r="K433" s="4" t="n"/>
      <c r="L433" s="5" t="n"/>
      <c r="M433" s="6" t="n"/>
      <c r="N433" s="4" t="n"/>
      <c r="O433" s="4" t="n"/>
      <c r="P433" s="5" t="n"/>
      <c r="Q433" s="6" t="n"/>
      <c r="R433" s="6" t="n"/>
      <c r="S433" s="7">
        <f>IF(OR(O433="",Q433=""),"",IFERROR(IF(AND(INDEX(Fees!$D$5:$D$15,MATCH(O433,Fees!$A$5:$A$15,0))&gt;0,Q433&lt;INDEX(Fees!$D$5:$D$15,MATCH(O433,Fees!$A$5:$A$15,0))),Q433*INDEX(Fees!$E$5:$E$15,MATCH(O433,Fees!$A$5:$A$15,0))+INDEX(Fees!$F$5:$F$15,MATCH(O433,Fees!$A$5:$A$15,0)),Q433*INDEX(Fees!$B$5:$B$15,MATCH(O433,Fees!$A$5:$A$15,0))+INDEX(Fees!$C$5:$C$15,MATCH(O433,Fees!$A$5:$A$15,0))),""))</f>
        <v/>
      </c>
      <c r="T433" s="6" t="n"/>
      <c r="U433" s="7">
        <f>IF(AND(N433="Sold",Q433&lt;&gt;""),Q433-N(I433)-N(R433)-IF(T433&lt;&gt;"",T433,N(S433)),"")</f>
        <v/>
      </c>
      <c r="V433" s="8">
        <f>IF(AND(U433&lt;&gt;"",N(Q433)&gt;0),U433/Q433,"")</f>
        <v/>
      </c>
      <c r="W433" s="9">
        <f>IF(AND(ISNUMBER(P433),ISNUMBER(L433)),P433-L433,"")</f>
        <v/>
      </c>
      <c r="X433" s="4" t="n"/>
    </row>
    <row r="434">
      <c r="A434" s="4" t="n"/>
      <c r="B434" s="4" t="n"/>
      <c r="C434" s="4" t="n"/>
      <c r="D434" s="4" t="n"/>
      <c r="E434" s="4" t="n"/>
      <c r="F434" s="4" t="n"/>
      <c r="G434" s="4" t="n"/>
      <c r="H434" s="5" t="n"/>
      <c r="I434" s="6" t="n"/>
      <c r="J434" s="4" t="n"/>
      <c r="K434" s="4" t="n"/>
      <c r="L434" s="5" t="n"/>
      <c r="M434" s="6" t="n"/>
      <c r="N434" s="4" t="n"/>
      <c r="O434" s="4" t="n"/>
      <c r="P434" s="5" t="n"/>
      <c r="Q434" s="6" t="n"/>
      <c r="R434" s="6" t="n"/>
      <c r="S434" s="7">
        <f>IF(OR(O434="",Q434=""),"",IFERROR(IF(AND(INDEX(Fees!$D$5:$D$15,MATCH(O434,Fees!$A$5:$A$15,0))&gt;0,Q434&lt;INDEX(Fees!$D$5:$D$15,MATCH(O434,Fees!$A$5:$A$15,0))),Q434*INDEX(Fees!$E$5:$E$15,MATCH(O434,Fees!$A$5:$A$15,0))+INDEX(Fees!$F$5:$F$15,MATCH(O434,Fees!$A$5:$A$15,0)),Q434*INDEX(Fees!$B$5:$B$15,MATCH(O434,Fees!$A$5:$A$15,0))+INDEX(Fees!$C$5:$C$15,MATCH(O434,Fees!$A$5:$A$15,0))),""))</f>
        <v/>
      </c>
      <c r="T434" s="6" t="n"/>
      <c r="U434" s="7">
        <f>IF(AND(N434="Sold",Q434&lt;&gt;""),Q434-N(I434)-N(R434)-IF(T434&lt;&gt;"",T434,N(S434)),"")</f>
        <v/>
      </c>
      <c r="V434" s="8">
        <f>IF(AND(U434&lt;&gt;"",N(Q434)&gt;0),U434/Q434,"")</f>
        <v/>
      </c>
      <c r="W434" s="9">
        <f>IF(AND(ISNUMBER(P434),ISNUMBER(L434)),P434-L434,"")</f>
        <v/>
      </c>
      <c r="X434" s="4" t="n"/>
    </row>
    <row r="435">
      <c r="A435" s="4" t="n"/>
      <c r="B435" s="4" t="n"/>
      <c r="C435" s="4" t="n"/>
      <c r="D435" s="4" t="n"/>
      <c r="E435" s="4" t="n"/>
      <c r="F435" s="4" t="n"/>
      <c r="G435" s="4" t="n"/>
      <c r="H435" s="5" t="n"/>
      <c r="I435" s="6" t="n"/>
      <c r="J435" s="4" t="n"/>
      <c r="K435" s="4" t="n"/>
      <c r="L435" s="5" t="n"/>
      <c r="M435" s="6" t="n"/>
      <c r="N435" s="4" t="n"/>
      <c r="O435" s="4" t="n"/>
      <c r="P435" s="5" t="n"/>
      <c r="Q435" s="6" t="n"/>
      <c r="R435" s="6" t="n"/>
      <c r="S435" s="7">
        <f>IF(OR(O435="",Q435=""),"",IFERROR(IF(AND(INDEX(Fees!$D$5:$D$15,MATCH(O435,Fees!$A$5:$A$15,0))&gt;0,Q435&lt;INDEX(Fees!$D$5:$D$15,MATCH(O435,Fees!$A$5:$A$15,0))),Q435*INDEX(Fees!$E$5:$E$15,MATCH(O435,Fees!$A$5:$A$15,0))+INDEX(Fees!$F$5:$F$15,MATCH(O435,Fees!$A$5:$A$15,0)),Q435*INDEX(Fees!$B$5:$B$15,MATCH(O435,Fees!$A$5:$A$15,0))+INDEX(Fees!$C$5:$C$15,MATCH(O435,Fees!$A$5:$A$15,0))),""))</f>
        <v/>
      </c>
      <c r="T435" s="6" t="n"/>
      <c r="U435" s="7">
        <f>IF(AND(N435="Sold",Q435&lt;&gt;""),Q435-N(I435)-N(R435)-IF(T435&lt;&gt;"",T435,N(S435)),"")</f>
        <v/>
      </c>
      <c r="V435" s="8">
        <f>IF(AND(U435&lt;&gt;"",N(Q435)&gt;0),U435/Q435,"")</f>
        <v/>
      </c>
      <c r="W435" s="9">
        <f>IF(AND(ISNUMBER(P435),ISNUMBER(L435)),P435-L435,"")</f>
        <v/>
      </c>
      <c r="X435" s="4" t="n"/>
    </row>
    <row r="436">
      <c r="A436" s="4" t="n"/>
      <c r="B436" s="4" t="n"/>
      <c r="C436" s="4" t="n"/>
      <c r="D436" s="4" t="n"/>
      <c r="E436" s="4" t="n"/>
      <c r="F436" s="4" t="n"/>
      <c r="G436" s="4" t="n"/>
      <c r="H436" s="5" t="n"/>
      <c r="I436" s="6" t="n"/>
      <c r="J436" s="4" t="n"/>
      <c r="K436" s="4" t="n"/>
      <c r="L436" s="5" t="n"/>
      <c r="M436" s="6" t="n"/>
      <c r="N436" s="4" t="n"/>
      <c r="O436" s="4" t="n"/>
      <c r="P436" s="5" t="n"/>
      <c r="Q436" s="6" t="n"/>
      <c r="R436" s="6" t="n"/>
      <c r="S436" s="7">
        <f>IF(OR(O436="",Q436=""),"",IFERROR(IF(AND(INDEX(Fees!$D$5:$D$15,MATCH(O436,Fees!$A$5:$A$15,0))&gt;0,Q436&lt;INDEX(Fees!$D$5:$D$15,MATCH(O436,Fees!$A$5:$A$15,0))),Q436*INDEX(Fees!$E$5:$E$15,MATCH(O436,Fees!$A$5:$A$15,0))+INDEX(Fees!$F$5:$F$15,MATCH(O436,Fees!$A$5:$A$15,0)),Q436*INDEX(Fees!$B$5:$B$15,MATCH(O436,Fees!$A$5:$A$15,0))+INDEX(Fees!$C$5:$C$15,MATCH(O436,Fees!$A$5:$A$15,0))),""))</f>
        <v/>
      </c>
      <c r="T436" s="6" t="n"/>
      <c r="U436" s="7">
        <f>IF(AND(N436="Sold",Q436&lt;&gt;""),Q436-N(I436)-N(R436)-IF(T436&lt;&gt;"",T436,N(S436)),"")</f>
        <v/>
      </c>
      <c r="V436" s="8">
        <f>IF(AND(U436&lt;&gt;"",N(Q436)&gt;0),U436/Q436,"")</f>
        <v/>
      </c>
      <c r="W436" s="9">
        <f>IF(AND(ISNUMBER(P436),ISNUMBER(L436)),P436-L436,"")</f>
        <v/>
      </c>
      <c r="X436" s="4" t="n"/>
    </row>
    <row r="437">
      <c r="A437" s="4" t="n"/>
      <c r="B437" s="4" t="n"/>
      <c r="C437" s="4" t="n"/>
      <c r="D437" s="4" t="n"/>
      <c r="E437" s="4" t="n"/>
      <c r="F437" s="4" t="n"/>
      <c r="G437" s="4" t="n"/>
      <c r="H437" s="5" t="n"/>
      <c r="I437" s="6" t="n"/>
      <c r="J437" s="4" t="n"/>
      <c r="K437" s="4" t="n"/>
      <c r="L437" s="5" t="n"/>
      <c r="M437" s="6" t="n"/>
      <c r="N437" s="4" t="n"/>
      <c r="O437" s="4" t="n"/>
      <c r="P437" s="5" t="n"/>
      <c r="Q437" s="6" t="n"/>
      <c r="R437" s="6" t="n"/>
      <c r="S437" s="7">
        <f>IF(OR(O437="",Q437=""),"",IFERROR(IF(AND(INDEX(Fees!$D$5:$D$15,MATCH(O437,Fees!$A$5:$A$15,0))&gt;0,Q437&lt;INDEX(Fees!$D$5:$D$15,MATCH(O437,Fees!$A$5:$A$15,0))),Q437*INDEX(Fees!$E$5:$E$15,MATCH(O437,Fees!$A$5:$A$15,0))+INDEX(Fees!$F$5:$F$15,MATCH(O437,Fees!$A$5:$A$15,0)),Q437*INDEX(Fees!$B$5:$B$15,MATCH(O437,Fees!$A$5:$A$15,0))+INDEX(Fees!$C$5:$C$15,MATCH(O437,Fees!$A$5:$A$15,0))),""))</f>
        <v/>
      </c>
      <c r="T437" s="6" t="n"/>
      <c r="U437" s="7">
        <f>IF(AND(N437="Sold",Q437&lt;&gt;""),Q437-N(I437)-N(R437)-IF(T437&lt;&gt;"",T437,N(S437)),"")</f>
        <v/>
      </c>
      <c r="V437" s="8">
        <f>IF(AND(U437&lt;&gt;"",N(Q437)&gt;0),U437/Q437,"")</f>
        <v/>
      </c>
      <c r="W437" s="9">
        <f>IF(AND(ISNUMBER(P437),ISNUMBER(L437)),P437-L437,"")</f>
        <v/>
      </c>
      <c r="X437" s="4" t="n"/>
    </row>
    <row r="438">
      <c r="A438" s="4" t="n"/>
      <c r="B438" s="4" t="n"/>
      <c r="C438" s="4" t="n"/>
      <c r="D438" s="4" t="n"/>
      <c r="E438" s="4" t="n"/>
      <c r="F438" s="4" t="n"/>
      <c r="G438" s="4" t="n"/>
      <c r="H438" s="5" t="n"/>
      <c r="I438" s="6" t="n"/>
      <c r="J438" s="4" t="n"/>
      <c r="K438" s="4" t="n"/>
      <c r="L438" s="5" t="n"/>
      <c r="M438" s="6" t="n"/>
      <c r="N438" s="4" t="n"/>
      <c r="O438" s="4" t="n"/>
      <c r="P438" s="5" t="n"/>
      <c r="Q438" s="6" t="n"/>
      <c r="R438" s="6" t="n"/>
      <c r="S438" s="7">
        <f>IF(OR(O438="",Q438=""),"",IFERROR(IF(AND(INDEX(Fees!$D$5:$D$15,MATCH(O438,Fees!$A$5:$A$15,0))&gt;0,Q438&lt;INDEX(Fees!$D$5:$D$15,MATCH(O438,Fees!$A$5:$A$15,0))),Q438*INDEX(Fees!$E$5:$E$15,MATCH(O438,Fees!$A$5:$A$15,0))+INDEX(Fees!$F$5:$F$15,MATCH(O438,Fees!$A$5:$A$15,0)),Q438*INDEX(Fees!$B$5:$B$15,MATCH(O438,Fees!$A$5:$A$15,0))+INDEX(Fees!$C$5:$C$15,MATCH(O438,Fees!$A$5:$A$15,0))),""))</f>
        <v/>
      </c>
      <c r="T438" s="6" t="n"/>
      <c r="U438" s="7">
        <f>IF(AND(N438="Sold",Q438&lt;&gt;""),Q438-N(I438)-N(R438)-IF(T438&lt;&gt;"",T438,N(S438)),"")</f>
        <v/>
      </c>
      <c r="V438" s="8">
        <f>IF(AND(U438&lt;&gt;"",N(Q438)&gt;0),U438/Q438,"")</f>
        <v/>
      </c>
      <c r="W438" s="9">
        <f>IF(AND(ISNUMBER(P438),ISNUMBER(L438)),P438-L438,"")</f>
        <v/>
      </c>
      <c r="X438" s="4" t="n"/>
    </row>
    <row r="439">
      <c r="A439" s="4" t="n"/>
      <c r="B439" s="4" t="n"/>
      <c r="C439" s="4" t="n"/>
      <c r="D439" s="4" t="n"/>
      <c r="E439" s="4" t="n"/>
      <c r="F439" s="4" t="n"/>
      <c r="G439" s="4" t="n"/>
      <c r="H439" s="5" t="n"/>
      <c r="I439" s="6" t="n"/>
      <c r="J439" s="4" t="n"/>
      <c r="K439" s="4" t="n"/>
      <c r="L439" s="5" t="n"/>
      <c r="M439" s="6" t="n"/>
      <c r="N439" s="4" t="n"/>
      <c r="O439" s="4" t="n"/>
      <c r="P439" s="5" t="n"/>
      <c r="Q439" s="6" t="n"/>
      <c r="R439" s="6" t="n"/>
      <c r="S439" s="7">
        <f>IF(OR(O439="",Q439=""),"",IFERROR(IF(AND(INDEX(Fees!$D$5:$D$15,MATCH(O439,Fees!$A$5:$A$15,0))&gt;0,Q439&lt;INDEX(Fees!$D$5:$D$15,MATCH(O439,Fees!$A$5:$A$15,0))),Q439*INDEX(Fees!$E$5:$E$15,MATCH(O439,Fees!$A$5:$A$15,0))+INDEX(Fees!$F$5:$F$15,MATCH(O439,Fees!$A$5:$A$15,0)),Q439*INDEX(Fees!$B$5:$B$15,MATCH(O439,Fees!$A$5:$A$15,0))+INDEX(Fees!$C$5:$C$15,MATCH(O439,Fees!$A$5:$A$15,0))),""))</f>
        <v/>
      </c>
      <c r="T439" s="6" t="n"/>
      <c r="U439" s="7">
        <f>IF(AND(N439="Sold",Q439&lt;&gt;""),Q439-N(I439)-N(R439)-IF(T439&lt;&gt;"",T439,N(S439)),"")</f>
        <v/>
      </c>
      <c r="V439" s="8">
        <f>IF(AND(U439&lt;&gt;"",N(Q439)&gt;0),U439/Q439,"")</f>
        <v/>
      </c>
      <c r="W439" s="9">
        <f>IF(AND(ISNUMBER(P439),ISNUMBER(L439)),P439-L439,"")</f>
        <v/>
      </c>
      <c r="X439" s="4" t="n"/>
    </row>
    <row r="440">
      <c r="A440" s="4" t="n"/>
      <c r="B440" s="4" t="n"/>
      <c r="C440" s="4" t="n"/>
      <c r="D440" s="4" t="n"/>
      <c r="E440" s="4" t="n"/>
      <c r="F440" s="4" t="n"/>
      <c r="G440" s="4" t="n"/>
      <c r="H440" s="5" t="n"/>
      <c r="I440" s="6" t="n"/>
      <c r="J440" s="4" t="n"/>
      <c r="K440" s="4" t="n"/>
      <c r="L440" s="5" t="n"/>
      <c r="M440" s="6" t="n"/>
      <c r="N440" s="4" t="n"/>
      <c r="O440" s="4" t="n"/>
      <c r="P440" s="5" t="n"/>
      <c r="Q440" s="6" t="n"/>
      <c r="R440" s="6" t="n"/>
      <c r="S440" s="7">
        <f>IF(OR(O440="",Q440=""),"",IFERROR(IF(AND(INDEX(Fees!$D$5:$D$15,MATCH(O440,Fees!$A$5:$A$15,0))&gt;0,Q440&lt;INDEX(Fees!$D$5:$D$15,MATCH(O440,Fees!$A$5:$A$15,0))),Q440*INDEX(Fees!$E$5:$E$15,MATCH(O440,Fees!$A$5:$A$15,0))+INDEX(Fees!$F$5:$F$15,MATCH(O440,Fees!$A$5:$A$15,0)),Q440*INDEX(Fees!$B$5:$B$15,MATCH(O440,Fees!$A$5:$A$15,0))+INDEX(Fees!$C$5:$C$15,MATCH(O440,Fees!$A$5:$A$15,0))),""))</f>
        <v/>
      </c>
      <c r="T440" s="6" t="n"/>
      <c r="U440" s="7">
        <f>IF(AND(N440="Sold",Q440&lt;&gt;""),Q440-N(I440)-N(R440)-IF(T440&lt;&gt;"",T440,N(S440)),"")</f>
        <v/>
      </c>
      <c r="V440" s="8">
        <f>IF(AND(U440&lt;&gt;"",N(Q440)&gt;0),U440/Q440,"")</f>
        <v/>
      </c>
      <c r="W440" s="9">
        <f>IF(AND(ISNUMBER(P440),ISNUMBER(L440)),P440-L440,"")</f>
        <v/>
      </c>
      <c r="X440" s="4" t="n"/>
    </row>
    <row r="441">
      <c r="A441" s="4" t="n"/>
      <c r="B441" s="4" t="n"/>
      <c r="C441" s="4" t="n"/>
      <c r="D441" s="4" t="n"/>
      <c r="E441" s="4" t="n"/>
      <c r="F441" s="4" t="n"/>
      <c r="G441" s="4" t="n"/>
      <c r="H441" s="5" t="n"/>
      <c r="I441" s="6" t="n"/>
      <c r="J441" s="4" t="n"/>
      <c r="K441" s="4" t="n"/>
      <c r="L441" s="5" t="n"/>
      <c r="M441" s="6" t="n"/>
      <c r="N441" s="4" t="n"/>
      <c r="O441" s="4" t="n"/>
      <c r="P441" s="5" t="n"/>
      <c r="Q441" s="6" t="n"/>
      <c r="R441" s="6" t="n"/>
      <c r="S441" s="7">
        <f>IF(OR(O441="",Q441=""),"",IFERROR(IF(AND(INDEX(Fees!$D$5:$D$15,MATCH(O441,Fees!$A$5:$A$15,0))&gt;0,Q441&lt;INDEX(Fees!$D$5:$D$15,MATCH(O441,Fees!$A$5:$A$15,0))),Q441*INDEX(Fees!$E$5:$E$15,MATCH(O441,Fees!$A$5:$A$15,0))+INDEX(Fees!$F$5:$F$15,MATCH(O441,Fees!$A$5:$A$15,0)),Q441*INDEX(Fees!$B$5:$B$15,MATCH(O441,Fees!$A$5:$A$15,0))+INDEX(Fees!$C$5:$C$15,MATCH(O441,Fees!$A$5:$A$15,0))),""))</f>
        <v/>
      </c>
      <c r="T441" s="6" t="n"/>
      <c r="U441" s="7">
        <f>IF(AND(N441="Sold",Q441&lt;&gt;""),Q441-N(I441)-N(R441)-IF(T441&lt;&gt;"",T441,N(S441)),"")</f>
        <v/>
      </c>
      <c r="V441" s="8">
        <f>IF(AND(U441&lt;&gt;"",N(Q441)&gt;0),U441/Q441,"")</f>
        <v/>
      </c>
      <c r="W441" s="9">
        <f>IF(AND(ISNUMBER(P441),ISNUMBER(L441)),P441-L441,"")</f>
        <v/>
      </c>
      <c r="X441" s="4" t="n"/>
    </row>
    <row r="442">
      <c r="A442" s="4" t="n"/>
      <c r="B442" s="4" t="n"/>
      <c r="C442" s="4" t="n"/>
      <c r="D442" s="4" t="n"/>
      <c r="E442" s="4" t="n"/>
      <c r="F442" s="4" t="n"/>
      <c r="G442" s="4" t="n"/>
      <c r="H442" s="5" t="n"/>
      <c r="I442" s="6" t="n"/>
      <c r="J442" s="4" t="n"/>
      <c r="K442" s="4" t="n"/>
      <c r="L442" s="5" t="n"/>
      <c r="M442" s="6" t="n"/>
      <c r="N442" s="4" t="n"/>
      <c r="O442" s="4" t="n"/>
      <c r="P442" s="5" t="n"/>
      <c r="Q442" s="6" t="n"/>
      <c r="R442" s="6" t="n"/>
      <c r="S442" s="7">
        <f>IF(OR(O442="",Q442=""),"",IFERROR(IF(AND(INDEX(Fees!$D$5:$D$15,MATCH(O442,Fees!$A$5:$A$15,0))&gt;0,Q442&lt;INDEX(Fees!$D$5:$D$15,MATCH(O442,Fees!$A$5:$A$15,0))),Q442*INDEX(Fees!$E$5:$E$15,MATCH(O442,Fees!$A$5:$A$15,0))+INDEX(Fees!$F$5:$F$15,MATCH(O442,Fees!$A$5:$A$15,0)),Q442*INDEX(Fees!$B$5:$B$15,MATCH(O442,Fees!$A$5:$A$15,0))+INDEX(Fees!$C$5:$C$15,MATCH(O442,Fees!$A$5:$A$15,0))),""))</f>
        <v/>
      </c>
      <c r="T442" s="6" t="n"/>
      <c r="U442" s="7">
        <f>IF(AND(N442="Sold",Q442&lt;&gt;""),Q442-N(I442)-N(R442)-IF(T442&lt;&gt;"",T442,N(S442)),"")</f>
        <v/>
      </c>
      <c r="V442" s="8">
        <f>IF(AND(U442&lt;&gt;"",N(Q442)&gt;0),U442/Q442,"")</f>
        <v/>
      </c>
      <c r="W442" s="9">
        <f>IF(AND(ISNUMBER(P442),ISNUMBER(L442)),P442-L442,"")</f>
        <v/>
      </c>
      <c r="X442" s="4" t="n"/>
    </row>
    <row r="443">
      <c r="A443" s="4" t="n"/>
      <c r="B443" s="4" t="n"/>
      <c r="C443" s="4" t="n"/>
      <c r="D443" s="4" t="n"/>
      <c r="E443" s="4" t="n"/>
      <c r="F443" s="4" t="n"/>
      <c r="G443" s="4" t="n"/>
      <c r="H443" s="5" t="n"/>
      <c r="I443" s="6" t="n"/>
      <c r="J443" s="4" t="n"/>
      <c r="K443" s="4" t="n"/>
      <c r="L443" s="5" t="n"/>
      <c r="M443" s="6" t="n"/>
      <c r="N443" s="4" t="n"/>
      <c r="O443" s="4" t="n"/>
      <c r="P443" s="5" t="n"/>
      <c r="Q443" s="6" t="n"/>
      <c r="R443" s="6" t="n"/>
      <c r="S443" s="7">
        <f>IF(OR(O443="",Q443=""),"",IFERROR(IF(AND(INDEX(Fees!$D$5:$D$15,MATCH(O443,Fees!$A$5:$A$15,0))&gt;0,Q443&lt;INDEX(Fees!$D$5:$D$15,MATCH(O443,Fees!$A$5:$A$15,0))),Q443*INDEX(Fees!$E$5:$E$15,MATCH(O443,Fees!$A$5:$A$15,0))+INDEX(Fees!$F$5:$F$15,MATCH(O443,Fees!$A$5:$A$15,0)),Q443*INDEX(Fees!$B$5:$B$15,MATCH(O443,Fees!$A$5:$A$15,0))+INDEX(Fees!$C$5:$C$15,MATCH(O443,Fees!$A$5:$A$15,0))),""))</f>
        <v/>
      </c>
      <c r="T443" s="6" t="n"/>
      <c r="U443" s="7">
        <f>IF(AND(N443="Sold",Q443&lt;&gt;""),Q443-N(I443)-N(R443)-IF(T443&lt;&gt;"",T443,N(S443)),"")</f>
        <v/>
      </c>
      <c r="V443" s="8">
        <f>IF(AND(U443&lt;&gt;"",N(Q443)&gt;0),U443/Q443,"")</f>
        <v/>
      </c>
      <c r="W443" s="9">
        <f>IF(AND(ISNUMBER(P443),ISNUMBER(L443)),P443-L443,"")</f>
        <v/>
      </c>
      <c r="X443" s="4" t="n"/>
    </row>
    <row r="444">
      <c r="A444" s="4" t="n"/>
      <c r="B444" s="4" t="n"/>
      <c r="C444" s="4" t="n"/>
      <c r="D444" s="4" t="n"/>
      <c r="E444" s="4" t="n"/>
      <c r="F444" s="4" t="n"/>
      <c r="G444" s="4" t="n"/>
      <c r="H444" s="5" t="n"/>
      <c r="I444" s="6" t="n"/>
      <c r="J444" s="4" t="n"/>
      <c r="K444" s="4" t="n"/>
      <c r="L444" s="5" t="n"/>
      <c r="M444" s="6" t="n"/>
      <c r="N444" s="4" t="n"/>
      <c r="O444" s="4" t="n"/>
      <c r="P444" s="5" t="n"/>
      <c r="Q444" s="6" t="n"/>
      <c r="R444" s="6" t="n"/>
      <c r="S444" s="7">
        <f>IF(OR(O444="",Q444=""),"",IFERROR(IF(AND(INDEX(Fees!$D$5:$D$15,MATCH(O444,Fees!$A$5:$A$15,0))&gt;0,Q444&lt;INDEX(Fees!$D$5:$D$15,MATCH(O444,Fees!$A$5:$A$15,0))),Q444*INDEX(Fees!$E$5:$E$15,MATCH(O444,Fees!$A$5:$A$15,0))+INDEX(Fees!$F$5:$F$15,MATCH(O444,Fees!$A$5:$A$15,0)),Q444*INDEX(Fees!$B$5:$B$15,MATCH(O444,Fees!$A$5:$A$15,0))+INDEX(Fees!$C$5:$C$15,MATCH(O444,Fees!$A$5:$A$15,0))),""))</f>
        <v/>
      </c>
      <c r="T444" s="6" t="n"/>
      <c r="U444" s="7">
        <f>IF(AND(N444="Sold",Q444&lt;&gt;""),Q444-N(I444)-N(R444)-IF(T444&lt;&gt;"",T444,N(S444)),"")</f>
        <v/>
      </c>
      <c r="V444" s="8">
        <f>IF(AND(U444&lt;&gt;"",N(Q444)&gt;0),U444/Q444,"")</f>
        <v/>
      </c>
      <c r="W444" s="9">
        <f>IF(AND(ISNUMBER(P444),ISNUMBER(L444)),P444-L444,"")</f>
        <v/>
      </c>
      <c r="X444" s="4" t="n"/>
    </row>
    <row r="445">
      <c r="A445" s="4" t="n"/>
      <c r="B445" s="4" t="n"/>
      <c r="C445" s="4" t="n"/>
      <c r="D445" s="4" t="n"/>
      <c r="E445" s="4" t="n"/>
      <c r="F445" s="4" t="n"/>
      <c r="G445" s="4" t="n"/>
      <c r="H445" s="5" t="n"/>
      <c r="I445" s="6" t="n"/>
      <c r="J445" s="4" t="n"/>
      <c r="K445" s="4" t="n"/>
      <c r="L445" s="5" t="n"/>
      <c r="M445" s="6" t="n"/>
      <c r="N445" s="4" t="n"/>
      <c r="O445" s="4" t="n"/>
      <c r="P445" s="5" t="n"/>
      <c r="Q445" s="6" t="n"/>
      <c r="R445" s="6" t="n"/>
      <c r="S445" s="7">
        <f>IF(OR(O445="",Q445=""),"",IFERROR(IF(AND(INDEX(Fees!$D$5:$D$15,MATCH(O445,Fees!$A$5:$A$15,0))&gt;0,Q445&lt;INDEX(Fees!$D$5:$D$15,MATCH(O445,Fees!$A$5:$A$15,0))),Q445*INDEX(Fees!$E$5:$E$15,MATCH(O445,Fees!$A$5:$A$15,0))+INDEX(Fees!$F$5:$F$15,MATCH(O445,Fees!$A$5:$A$15,0)),Q445*INDEX(Fees!$B$5:$B$15,MATCH(O445,Fees!$A$5:$A$15,0))+INDEX(Fees!$C$5:$C$15,MATCH(O445,Fees!$A$5:$A$15,0))),""))</f>
        <v/>
      </c>
      <c r="T445" s="6" t="n"/>
      <c r="U445" s="7">
        <f>IF(AND(N445="Sold",Q445&lt;&gt;""),Q445-N(I445)-N(R445)-IF(T445&lt;&gt;"",T445,N(S445)),"")</f>
        <v/>
      </c>
      <c r="V445" s="8">
        <f>IF(AND(U445&lt;&gt;"",N(Q445)&gt;0),U445/Q445,"")</f>
        <v/>
      </c>
      <c r="W445" s="9">
        <f>IF(AND(ISNUMBER(P445),ISNUMBER(L445)),P445-L445,"")</f>
        <v/>
      </c>
      <c r="X445" s="4" t="n"/>
    </row>
    <row r="446">
      <c r="A446" s="4" t="n"/>
      <c r="B446" s="4" t="n"/>
      <c r="C446" s="4" t="n"/>
      <c r="D446" s="4" t="n"/>
      <c r="E446" s="4" t="n"/>
      <c r="F446" s="4" t="n"/>
      <c r="G446" s="4" t="n"/>
      <c r="H446" s="5" t="n"/>
      <c r="I446" s="6" t="n"/>
      <c r="J446" s="4" t="n"/>
      <c r="K446" s="4" t="n"/>
      <c r="L446" s="5" t="n"/>
      <c r="M446" s="6" t="n"/>
      <c r="N446" s="4" t="n"/>
      <c r="O446" s="4" t="n"/>
      <c r="P446" s="5" t="n"/>
      <c r="Q446" s="6" t="n"/>
      <c r="R446" s="6" t="n"/>
      <c r="S446" s="7">
        <f>IF(OR(O446="",Q446=""),"",IFERROR(IF(AND(INDEX(Fees!$D$5:$D$15,MATCH(O446,Fees!$A$5:$A$15,0))&gt;0,Q446&lt;INDEX(Fees!$D$5:$D$15,MATCH(O446,Fees!$A$5:$A$15,0))),Q446*INDEX(Fees!$E$5:$E$15,MATCH(O446,Fees!$A$5:$A$15,0))+INDEX(Fees!$F$5:$F$15,MATCH(O446,Fees!$A$5:$A$15,0)),Q446*INDEX(Fees!$B$5:$B$15,MATCH(O446,Fees!$A$5:$A$15,0))+INDEX(Fees!$C$5:$C$15,MATCH(O446,Fees!$A$5:$A$15,0))),""))</f>
        <v/>
      </c>
      <c r="T446" s="6" t="n"/>
      <c r="U446" s="7">
        <f>IF(AND(N446="Sold",Q446&lt;&gt;""),Q446-N(I446)-N(R446)-IF(T446&lt;&gt;"",T446,N(S446)),"")</f>
        <v/>
      </c>
      <c r="V446" s="8">
        <f>IF(AND(U446&lt;&gt;"",N(Q446)&gt;0),U446/Q446,"")</f>
        <v/>
      </c>
      <c r="W446" s="9">
        <f>IF(AND(ISNUMBER(P446),ISNUMBER(L446)),P446-L446,"")</f>
        <v/>
      </c>
      <c r="X446" s="4" t="n"/>
    </row>
    <row r="447">
      <c r="A447" s="4" t="n"/>
      <c r="B447" s="4" t="n"/>
      <c r="C447" s="4" t="n"/>
      <c r="D447" s="4" t="n"/>
      <c r="E447" s="4" t="n"/>
      <c r="F447" s="4" t="n"/>
      <c r="G447" s="4" t="n"/>
      <c r="H447" s="5" t="n"/>
      <c r="I447" s="6" t="n"/>
      <c r="J447" s="4" t="n"/>
      <c r="K447" s="4" t="n"/>
      <c r="L447" s="5" t="n"/>
      <c r="M447" s="6" t="n"/>
      <c r="N447" s="4" t="n"/>
      <c r="O447" s="4" t="n"/>
      <c r="P447" s="5" t="n"/>
      <c r="Q447" s="6" t="n"/>
      <c r="R447" s="6" t="n"/>
      <c r="S447" s="7">
        <f>IF(OR(O447="",Q447=""),"",IFERROR(IF(AND(INDEX(Fees!$D$5:$D$15,MATCH(O447,Fees!$A$5:$A$15,0))&gt;0,Q447&lt;INDEX(Fees!$D$5:$D$15,MATCH(O447,Fees!$A$5:$A$15,0))),Q447*INDEX(Fees!$E$5:$E$15,MATCH(O447,Fees!$A$5:$A$15,0))+INDEX(Fees!$F$5:$F$15,MATCH(O447,Fees!$A$5:$A$15,0)),Q447*INDEX(Fees!$B$5:$B$15,MATCH(O447,Fees!$A$5:$A$15,0))+INDEX(Fees!$C$5:$C$15,MATCH(O447,Fees!$A$5:$A$15,0))),""))</f>
        <v/>
      </c>
      <c r="T447" s="6" t="n"/>
      <c r="U447" s="7">
        <f>IF(AND(N447="Sold",Q447&lt;&gt;""),Q447-N(I447)-N(R447)-IF(T447&lt;&gt;"",T447,N(S447)),"")</f>
        <v/>
      </c>
      <c r="V447" s="8">
        <f>IF(AND(U447&lt;&gt;"",N(Q447)&gt;0),U447/Q447,"")</f>
        <v/>
      </c>
      <c r="W447" s="9">
        <f>IF(AND(ISNUMBER(P447),ISNUMBER(L447)),P447-L447,"")</f>
        <v/>
      </c>
      <c r="X447" s="4" t="n"/>
    </row>
    <row r="448">
      <c r="A448" s="4" t="n"/>
      <c r="B448" s="4" t="n"/>
      <c r="C448" s="4" t="n"/>
      <c r="D448" s="4" t="n"/>
      <c r="E448" s="4" t="n"/>
      <c r="F448" s="4" t="n"/>
      <c r="G448" s="4" t="n"/>
      <c r="H448" s="5" t="n"/>
      <c r="I448" s="6" t="n"/>
      <c r="J448" s="4" t="n"/>
      <c r="K448" s="4" t="n"/>
      <c r="L448" s="5" t="n"/>
      <c r="M448" s="6" t="n"/>
      <c r="N448" s="4" t="n"/>
      <c r="O448" s="4" t="n"/>
      <c r="P448" s="5" t="n"/>
      <c r="Q448" s="6" t="n"/>
      <c r="R448" s="6" t="n"/>
      <c r="S448" s="7">
        <f>IF(OR(O448="",Q448=""),"",IFERROR(IF(AND(INDEX(Fees!$D$5:$D$15,MATCH(O448,Fees!$A$5:$A$15,0))&gt;0,Q448&lt;INDEX(Fees!$D$5:$D$15,MATCH(O448,Fees!$A$5:$A$15,0))),Q448*INDEX(Fees!$E$5:$E$15,MATCH(O448,Fees!$A$5:$A$15,0))+INDEX(Fees!$F$5:$F$15,MATCH(O448,Fees!$A$5:$A$15,0)),Q448*INDEX(Fees!$B$5:$B$15,MATCH(O448,Fees!$A$5:$A$15,0))+INDEX(Fees!$C$5:$C$15,MATCH(O448,Fees!$A$5:$A$15,0))),""))</f>
        <v/>
      </c>
      <c r="T448" s="6" t="n"/>
      <c r="U448" s="7">
        <f>IF(AND(N448="Sold",Q448&lt;&gt;""),Q448-N(I448)-N(R448)-IF(T448&lt;&gt;"",T448,N(S448)),"")</f>
        <v/>
      </c>
      <c r="V448" s="8">
        <f>IF(AND(U448&lt;&gt;"",N(Q448)&gt;0),U448/Q448,"")</f>
        <v/>
      </c>
      <c r="W448" s="9">
        <f>IF(AND(ISNUMBER(P448),ISNUMBER(L448)),P448-L448,"")</f>
        <v/>
      </c>
      <c r="X448" s="4" t="n"/>
    </row>
    <row r="449">
      <c r="A449" s="4" t="n"/>
      <c r="B449" s="4" t="n"/>
      <c r="C449" s="4" t="n"/>
      <c r="D449" s="4" t="n"/>
      <c r="E449" s="4" t="n"/>
      <c r="F449" s="4" t="n"/>
      <c r="G449" s="4" t="n"/>
      <c r="H449" s="5" t="n"/>
      <c r="I449" s="6" t="n"/>
      <c r="J449" s="4" t="n"/>
      <c r="K449" s="4" t="n"/>
      <c r="L449" s="5" t="n"/>
      <c r="M449" s="6" t="n"/>
      <c r="N449" s="4" t="n"/>
      <c r="O449" s="4" t="n"/>
      <c r="P449" s="5" t="n"/>
      <c r="Q449" s="6" t="n"/>
      <c r="R449" s="6" t="n"/>
      <c r="S449" s="7">
        <f>IF(OR(O449="",Q449=""),"",IFERROR(IF(AND(INDEX(Fees!$D$5:$D$15,MATCH(O449,Fees!$A$5:$A$15,0))&gt;0,Q449&lt;INDEX(Fees!$D$5:$D$15,MATCH(O449,Fees!$A$5:$A$15,0))),Q449*INDEX(Fees!$E$5:$E$15,MATCH(O449,Fees!$A$5:$A$15,0))+INDEX(Fees!$F$5:$F$15,MATCH(O449,Fees!$A$5:$A$15,0)),Q449*INDEX(Fees!$B$5:$B$15,MATCH(O449,Fees!$A$5:$A$15,0))+INDEX(Fees!$C$5:$C$15,MATCH(O449,Fees!$A$5:$A$15,0))),""))</f>
        <v/>
      </c>
      <c r="T449" s="6" t="n"/>
      <c r="U449" s="7">
        <f>IF(AND(N449="Sold",Q449&lt;&gt;""),Q449-N(I449)-N(R449)-IF(T449&lt;&gt;"",T449,N(S449)),"")</f>
        <v/>
      </c>
      <c r="V449" s="8">
        <f>IF(AND(U449&lt;&gt;"",N(Q449)&gt;0),U449/Q449,"")</f>
        <v/>
      </c>
      <c r="W449" s="9">
        <f>IF(AND(ISNUMBER(P449),ISNUMBER(L449)),P449-L449,"")</f>
        <v/>
      </c>
      <c r="X449" s="4" t="n"/>
    </row>
    <row r="450">
      <c r="A450" s="4" t="n"/>
      <c r="B450" s="4" t="n"/>
      <c r="C450" s="4" t="n"/>
      <c r="D450" s="4" t="n"/>
      <c r="E450" s="4" t="n"/>
      <c r="F450" s="4" t="n"/>
      <c r="G450" s="4" t="n"/>
      <c r="H450" s="5" t="n"/>
      <c r="I450" s="6" t="n"/>
      <c r="J450" s="4" t="n"/>
      <c r="K450" s="4" t="n"/>
      <c r="L450" s="5" t="n"/>
      <c r="M450" s="6" t="n"/>
      <c r="N450" s="4" t="n"/>
      <c r="O450" s="4" t="n"/>
      <c r="P450" s="5" t="n"/>
      <c r="Q450" s="6" t="n"/>
      <c r="R450" s="6" t="n"/>
      <c r="S450" s="7">
        <f>IF(OR(O450="",Q450=""),"",IFERROR(IF(AND(INDEX(Fees!$D$5:$D$15,MATCH(O450,Fees!$A$5:$A$15,0))&gt;0,Q450&lt;INDEX(Fees!$D$5:$D$15,MATCH(O450,Fees!$A$5:$A$15,0))),Q450*INDEX(Fees!$E$5:$E$15,MATCH(O450,Fees!$A$5:$A$15,0))+INDEX(Fees!$F$5:$F$15,MATCH(O450,Fees!$A$5:$A$15,0)),Q450*INDEX(Fees!$B$5:$B$15,MATCH(O450,Fees!$A$5:$A$15,0))+INDEX(Fees!$C$5:$C$15,MATCH(O450,Fees!$A$5:$A$15,0))),""))</f>
        <v/>
      </c>
      <c r="T450" s="6" t="n"/>
      <c r="U450" s="7">
        <f>IF(AND(N450="Sold",Q450&lt;&gt;""),Q450-N(I450)-N(R450)-IF(T450&lt;&gt;"",T450,N(S450)),"")</f>
        <v/>
      </c>
      <c r="V450" s="8">
        <f>IF(AND(U450&lt;&gt;"",N(Q450)&gt;0),U450/Q450,"")</f>
        <v/>
      </c>
      <c r="W450" s="9">
        <f>IF(AND(ISNUMBER(P450),ISNUMBER(L450)),P450-L450,"")</f>
        <v/>
      </c>
      <c r="X450" s="4" t="n"/>
    </row>
    <row r="451">
      <c r="A451" s="4" t="n"/>
      <c r="B451" s="4" t="n"/>
      <c r="C451" s="4" t="n"/>
      <c r="D451" s="4" t="n"/>
      <c r="E451" s="4" t="n"/>
      <c r="F451" s="4" t="n"/>
      <c r="G451" s="4" t="n"/>
      <c r="H451" s="5" t="n"/>
      <c r="I451" s="6" t="n"/>
      <c r="J451" s="4" t="n"/>
      <c r="K451" s="4" t="n"/>
      <c r="L451" s="5" t="n"/>
      <c r="M451" s="6" t="n"/>
      <c r="N451" s="4" t="n"/>
      <c r="O451" s="4" t="n"/>
      <c r="P451" s="5" t="n"/>
      <c r="Q451" s="6" t="n"/>
      <c r="R451" s="6" t="n"/>
      <c r="S451" s="7">
        <f>IF(OR(O451="",Q451=""),"",IFERROR(IF(AND(INDEX(Fees!$D$5:$D$15,MATCH(O451,Fees!$A$5:$A$15,0))&gt;0,Q451&lt;INDEX(Fees!$D$5:$D$15,MATCH(O451,Fees!$A$5:$A$15,0))),Q451*INDEX(Fees!$E$5:$E$15,MATCH(O451,Fees!$A$5:$A$15,0))+INDEX(Fees!$F$5:$F$15,MATCH(O451,Fees!$A$5:$A$15,0)),Q451*INDEX(Fees!$B$5:$B$15,MATCH(O451,Fees!$A$5:$A$15,0))+INDEX(Fees!$C$5:$C$15,MATCH(O451,Fees!$A$5:$A$15,0))),""))</f>
        <v/>
      </c>
      <c r="T451" s="6" t="n"/>
      <c r="U451" s="7">
        <f>IF(AND(N451="Sold",Q451&lt;&gt;""),Q451-N(I451)-N(R451)-IF(T451&lt;&gt;"",T451,N(S451)),"")</f>
        <v/>
      </c>
      <c r="V451" s="8">
        <f>IF(AND(U451&lt;&gt;"",N(Q451)&gt;0),U451/Q451,"")</f>
        <v/>
      </c>
      <c r="W451" s="9">
        <f>IF(AND(ISNUMBER(P451),ISNUMBER(L451)),P451-L451,"")</f>
        <v/>
      </c>
      <c r="X451" s="4" t="n"/>
    </row>
    <row r="452">
      <c r="A452" s="4" t="n"/>
      <c r="B452" s="4" t="n"/>
      <c r="C452" s="4" t="n"/>
      <c r="D452" s="4" t="n"/>
      <c r="E452" s="4" t="n"/>
      <c r="F452" s="4" t="n"/>
      <c r="G452" s="4" t="n"/>
      <c r="H452" s="5" t="n"/>
      <c r="I452" s="6" t="n"/>
      <c r="J452" s="4" t="n"/>
      <c r="K452" s="4" t="n"/>
      <c r="L452" s="5" t="n"/>
      <c r="M452" s="6" t="n"/>
      <c r="N452" s="4" t="n"/>
      <c r="O452" s="4" t="n"/>
      <c r="P452" s="5" t="n"/>
      <c r="Q452" s="6" t="n"/>
      <c r="R452" s="6" t="n"/>
      <c r="S452" s="7">
        <f>IF(OR(O452="",Q452=""),"",IFERROR(IF(AND(INDEX(Fees!$D$5:$D$15,MATCH(O452,Fees!$A$5:$A$15,0))&gt;0,Q452&lt;INDEX(Fees!$D$5:$D$15,MATCH(O452,Fees!$A$5:$A$15,0))),Q452*INDEX(Fees!$E$5:$E$15,MATCH(O452,Fees!$A$5:$A$15,0))+INDEX(Fees!$F$5:$F$15,MATCH(O452,Fees!$A$5:$A$15,0)),Q452*INDEX(Fees!$B$5:$B$15,MATCH(O452,Fees!$A$5:$A$15,0))+INDEX(Fees!$C$5:$C$15,MATCH(O452,Fees!$A$5:$A$15,0))),""))</f>
        <v/>
      </c>
      <c r="T452" s="6" t="n"/>
      <c r="U452" s="7">
        <f>IF(AND(N452="Sold",Q452&lt;&gt;""),Q452-N(I452)-N(R452)-IF(T452&lt;&gt;"",T452,N(S452)),"")</f>
        <v/>
      </c>
      <c r="V452" s="8">
        <f>IF(AND(U452&lt;&gt;"",N(Q452)&gt;0),U452/Q452,"")</f>
        <v/>
      </c>
      <c r="W452" s="9">
        <f>IF(AND(ISNUMBER(P452),ISNUMBER(L452)),P452-L452,"")</f>
        <v/>
      </c>
      <c r="X452" s="4" t="n"/>
    </row>
    <row r="453">
      <c r="A453" s="4" t="n"/>
      <c r="B453" s="4" t="n"/>
      <c r="C453" s="4" t="n"/>
      <c r="D453" s="4" t="n"/>
      <c r="E453" s="4" t="n"/>
      <c r="F453" s="4" t="n"/>
      <c r="G453" s="4" t="n"/>
      <c r="H453" s="5" t="n"/>
      <c r="I453" s="6" t="n"/>
      <c r="J453" s="4" t="n"/>
      <c r="K453" s="4" t="n"/>
      <c r="L453" s="5" t="n"/>
      <c r="M453" s="6" t="n"/>
      <c r="N453" s="4" t="n"/>
      <c r="O453" s="4" t="n"/>
      <c r="P453" s="5" t="n"/>
      <c r="Q453" s="6" t="n"/>
      <c r="R453" s="6" t="n"/>
      <c r="S453" s="7">
        <f>IF(OR(O453="",Q453=""),"",IFERROR(IF(AND(INDEX(Fees!$D$5:$D$15,MATCH(O453,Fees!$A$5:$A$15,0))&gt;0,Q453&lt;INDEX(Fees!$D$5:$D$15,MATCH(O453,Fees!$A$5:$A$15,0))),Q453*INDEX(Fees!$E$5:$E$15,MATCH(O453,Fees!$A$5:$A$15,0))+INDEX(Fees!$F$5:$F$15,MATCH(O453,Fees!$A$5:$A$15,0)),Q453*INDEX(Fees!$B$5:$B$15,MATCH(O453,Fees!$A$5:$A$15,0))+INDEX(Fees!$C$5:$C$15,MATCH(O453,Fees!$A$5:$A$15,0))),""))</f>
        <v/>
      </c>
      <c r="T453" s="6" t="n"/>
      <c r="U453" s="7">
        <f>IF(AND(N453="Sold",Q453&lt;&gt;""),Q453-N(I453)-N(R453)-IF(T453&lt;&gt;"",T453,N(S453)),"")</f>
        <v/>
      </c>
      <c r="V453" s="8">
        <f>IF(AND(U453&lt;&gt;"",N(Q453)&gt;0),U453/Q453,"")</f>
        <v/>
      </c>
      <c r="W453" s="9">
        <f>IF(AND(ISNUMBER(P453),ISNUMBER(L453)),P453-L453,"")</f>
        <v/>
      </c>
      <c r="X453" s="4" t="n"/>
    </row>
    <row r="454">
      <c r="A454" s="4" t="n"/>
      <c r="B454" s="4" t="n"/>
      <c r="C454" s="4" t="n"/>
      <c r="D454" s="4" t="n"/>
      <c r="E454" s="4" t="n"/>
      <c r="F454" s="4" t="n"/>
      <c r="G454" s="4" t="n"/>
      <c r="H454" s="5" t="n"/>
      <c r="I454" s="6" t="n"/>
      <c r="J454" s="4" t="n"/>
      <c r="K454" s="4" t="n"/>
      <c r="L454" s="5" t="n"/>
      <c r="M454" s="6" t="n"/>
      <c r="N454" s="4" t="n"/>
      <c r="O454" s="4" t="n"/>
      <c r="P454" s="5" t="n"/>
      <c r="Q454" s="6" t="n"/>
      <c r="R454" s="6" t="n"/>
      <c r="S454" s="7">
        <f>IF(OR(O454="",Q454=""),"",IFERROR(IF(AND(INDEX(Fees!$D$5:$D$15,MATCH(O454,Fees!$A$5:$A$15,0))&gt;0,Q454&lt;INDEX(Fees!$D$5:$D$15,MATCH(O454,Fees!$A$5:$A$15,0))),Q454*INDEX(Fees!$E$5:$E$15,MATCH(O454,Fees!$A$5:$A$15,0))+INDEX(Fees!$F$5:$F$15,MATCH(O454,Fees!$A$5:$A$15,0)),Q454*INDEX(Fees!$B$5:$B$15,MATCH(O454,Fees!$A$5:$A$15,0))+INDEX(Fees!$C$5:$C$15,MATCH(O454,Fees!$A$5:$A$15,0))),""))</f>
        <v/>
      </c>
      <c r="T454" s="6" t="n"/>
      <c r="U454" s="7">
        <f>IF(AND(N454="Sold",Q454&lt;&gt;""),Q454-N(I454)-N(R454)-IF(T454&lt;&gt;"",T454,N(S454)),"")</f>
        <v/>
      </c>
      <c r="V454" s="8">
        <f>IF(AND(U454&lt;&gt;"",N(Q454)&gt;0),U454/Q454,"")</f>
        <v/>
      </c>
      <c r="W454" s="9">
        <f>IF(AND(ISNUMBER(P454),ISNUMBER(L454)),P454-L454,"")</f>
        <v/>
      </c>
      <c r="X454" s="4" t="n"/>
    </row>
    <row r="455">
      <c r="A455" s="4" t="n"/>
      <c r="B455" s="4" t="n"/>
      <c r="C455" s="4" t="n"/>
      <c r="D455" s="4" t="n"/>
      <c r="E455" s="4" t="n"/>
      <c r="F455" s="4" t="n"/>
      <c r="G455" s="4" t="n"/>
      <c r="H455" s="5" t="n"/>
      <c r="I455" s="6" t="n"/>
      <c r="J455" s="4" t="n"/>
      <c r="K455" s="4" t="n"/>
      <c r="L455" s="5" t="n"/>
      <c r="M455" s="6" t="n"/>
      <c r="N455" s="4" t="n"/>
      <c r="O455" s="4" t="n"/>
      <c r="P455" s="5" t="n"/>
      <c r="Q455" s="6" t="n"/>
      <c r="R455" s="6" t="n"/>
      <c r="S455" s="7">
        <f>IF(OR(O455="",Q455=""),"",IFERROR(IF(AND(INDEX(Fees!$D$5:$D$15,MATCH(O455,Fees!$A$5:$A$15,0))&gt;0,Q455&lt;INDEX(Fees!$D$5:$D$15,MATCH(O455,Fees!$A$5:$A$15,0))),Q455*INDEX(Fees!$E$5:$E$15,MATCH(O455,Fees!$A$5:$A$15,0))+INDEX(Fees!$F$5:$F$15,MATCH(O455,Fees!$A$5:$A$15,0)),Q455*INDEX(Fees!$B$5:$B$15,MATCH(O455,Fees!$A$5:$A$15,0))+INDEX(Fees!$C$5:$C$15,MATCH(O455,Fees!$A$5:$A$15,0))),""))</f>
        <v/>
      </c>
      <c r="T455" s="6" t="n"/>
      <c r="U455" s="7">
        <f>IF(AND(N455="Sold",Q455&lt;&gt;""),Q455-N(I455)-N(R455)-IF(T455&lt;&gt;"",T455,N(S455)),"")</f>
        <v/>
      </c>
      <c r="V455" s="8">
        <f>IF(AND(U455&lt;&gt;"",N(Q455)&gt;0),U455/Q455,"")</f>
        <v/>
      </c>
      <c r="W455" s="9">
        <f>IF(AND(ISNUMBER(P455),ISNUMBER(L455)),P455-L455,"")</f>
        <v/>
      </c>
      <c r="X455" s="4" t="n"/>
    </row>
    <row r="456">
      <c r="A456" s="4" t="n"/>
      <c r="B456" s="4" t="n"/>
      <c r="C456" s="4" t="n"/>
      <c r="D456" s="4" t="n"/>
      <c r="E456" s="4" t="n"/>
      <c r="F456" s="4" t="n"/>
      <c r="G456" s="4" t="n"/>
      <c r="H456" s="5" t="n"/>
      <c r="I456" s="6" t="n"/>
      <c r="J456" s="4" t="n"/>
      <c r="K456" s="4" t="n"/>
      <c r="L456" s="5" t="n"/>
      <c r="M456" s="6" t="n"/>
      <c r="N456" s="4" t="n"/>
      <c r="O456" s="4" t="n"/>
      <c r="P456" s="5" t="n"/>
      <c r="Q456" s="6" t="n"/>
      <c r="R456" s="6" t="n"/>
      <c r="S456" s="7">
        <f>IF(OR(O456="",Q456=""),"",IFERROR(IF(AND(INDEX(Fees!$D$5:$D$15,MATCH(O456,Fees!$A$5:$A$15,0))&gt;0,Q456&lt;INDEX(Fees!$D$5:$D$15,MATCH(O456,Fees!$A$5:$A$15,0))),Q456*INDEX(Fees!$E$5:$E$15,MATCH(O456,Fees!$A$5:$A$15,0))+INDEX(Fees!$F$5:$F$15,MATCH(O456,Fees!$A$5:$A$15,0)),Q456*INDEX(Fees!$B$5:$B$15,MATCH(O456,Fees!$A$5:$A$15,0))+INDEX(Fees!$C$5:$C$15,MATCH(O456,Fees!$A$5:$A$15,0))),""))</f>
        <v/>
      </c>
      <c r="T456" s="6" t="n"/>
      <c r="U456" s="7">
        <f>IF(AND(N456="Sold",Q456&lt;&gt;""),Q456-N(I456)-N(R456)-IF(T456&lt;&gt;"",T456,N(S456)),"")</f>
        <v/>
      </c>
      <c r="V456" s="8">
        <f>IF(AND(U456&lt;&gt;"",N(Q456)&gt;0),U456/Q456,"")</f>
        <v/>
      </c>
      <c r="W456" s="9">
        <f>IF(AND(ISNUMBER(P456),ISNUMBER(L456)),P456-L456,"")</f>
        <v/>
      </c>
      <c r="X456" s="4" t="n"/>
    </row>
    <row r="457">
      <c r="A457" s="4" t="n"/>
      <c r="B457" s="4" t="n"/>
      <c r="C457" s="4" t="n"/>
      <c r="D457" s="4" t="n"/>
      <c r="E457" s="4" t="n"/>
      <c r="F457" s="4" t="n"/>
      <c r="G457" s="4" t="n"/>
      <c r="H457" s="5" t="n"/>
      <c r="I457" s="6" t="n"/>
      <c r="J457" s="4" t="n"/>
      <c r="K457" s="4" t="n"/>
      <c r="L457" s="5" t="n"/>
      <c r="M457" s="6" t="n"/>
      <c r="N457" s="4" t="n"/>
      <c r="O457" s="4" t="n"/>
      <c r="P457" s="5" t="n"/>
      <c r="Q457" s="6" t="n"/>
      <c r="R457" s="6" t="n"/>
      <c r="S457" s="7">
        <f>IF(OR(O457="",Q457=""),"",IFERROR(IF(AND(INDEX(Fees!$D$5:$D$15,MATCH(O457,Fees!$A$5:$A$15,0))&gt;0,Q457&lt;INDEX(Fees!$D$5:$D$15,MATCH(O457,Fees!$A$5:$A$15,0))),Q457*INDEX(Fees!$E$5:$E$15,MATCH(O457,Fees!$A$5:$A$15,0))+INDEX(Fees!$F$5:$F$15,MATCH(O457,Fees!$A$5:$A$15,0)),Q457*INDEX(Fees!$B$5:$B$15,MATCH(O457,Fees!$A$5:$A$15,0))+INDEX(Fees!$C$5:$C$15,MATCH(O457,Fees!$A$5:$A$15,0))),""))</f>
        <v/>
      </c>
      <c r="T457" s="6" t="n"/>
      <c r="U457" s="7">
        <f>IF(AND(N457="Sold",Q457&lt;&gt;""),Q457-N(I457)-N(R457)-IF(T457&lt;&gt;"",T457,N(S457)),"")</f>
        <v/>
      </c>
      <c r="V457" s="8">
        <f>IF(AND(U457&lt;&gt;"",N(Q457)&gt;0),U457/Q457,"")</f>
        <v/>
      </c>
      <c r="W457" s="9">
        <f>IF(AND(ISNUMBER(P457),ISNUMBER(L457)),P457-L457,"")</f>
        <v/>
      </c>
      <c r="X457" s="4" t="n"/>
    </row>
    <row r="458">
      <c r="A458" s="4" t="n"/>
      <c r="B458" s="4" t="n"/>
      <c r="C458" s="4" t="n"/>
      <c r="D458" s="4" t="n"/>
      <c r="E458" s="4" t="n"/>
      <c r="F458" s="4" t="n"/>
      <c r="G458" s="4" t="n"/>
      <c r="H458" s="5" t="n"/>
      <c r="I458" s="6" t="n"/>
      <c r="J458" s="4" t="n"/>
      <c r="K458" s="4" t="n"/>
      <c r="L458" s="5" t="n"/>
      <c r="M458" s="6" t="n"/>
      <c r="N458" s="4" t="n"/>
      <c r="O458" s="4" t="n"/>
      <c r="P458" s="5" t="n"/>
      <c r="Q458" s="6" t="n"/>
      <c r="R458" s="6" t="n"/>
      <c r="S458" s="7">
        <f>IF(OR(O458="",Q458=""),"",IFERROR(IF(AND(INDEX(Fees!$D$5:$D$15,MATCH(O458,Fees!$A$5:$A$15,0))&gt;0,Q458&lt;INDEX(Fees!$D$5:$D$15,MATCH(O458,Fees!$A$5:$A$15,0))),Q458*INDEX(Fees!$E$5:$E$15,MATCH(O458,Fees!$A$5:$A$15,0))+INDEX(Fees!$F$5:$F$15,MATCH(O458,Fees!$A$5:$A$15,0)),Q458*INDEX(Fees!$B$5:$B$15,MATCH(O458,Fees!$A$5:$A$15,0))+INDEX(Fees!$C$5:$C$15,MATCH(O458,Fees!$A$5:$A$15,0))),""))</f>
        <v/>
      </c>
      <c r="T458" s="6" t="n"/>
      <c r="U458" s="7">
        <f>IF(AND(N458="Sold",Q458&lt;&gt;""),Q458-N(I458)-N(R458)-IF(T458&lt;&gt;"",T458,N(S458)),"")</f>
        <v/>
      </c>
      <c r="V458" s="8">
        <f>IF(AND(U458&lt;&gt;"",N(Q458)&gt;0),U458/Q458,"")</f>
        <v/>
      </c>
      <c r="W458" s="9">
        <f>IF(AND(ISNUMBER(P458),ISNUMBER(L458)),P458-L458,"")</f>
        <v/>
      </c>
      <c r="X458" s="4" t="n"/>
    </row>
    <row r="459">
      <c r="A459" s="4" t="n"/>
      <c r="B459" s="4" t="n"/>
      <c r="C459" s="4" t="n"/>
      <c r="D459" s="4" t="n"/>
      <c r="E459" s="4" t="n"/>
      <c r="F459" s="4" t="n"/>
      <c r="G459" s="4" t="n"/>
      <c r="H459" s="5" t="n"/>
      <c r="I459" s="6" t="n"/>
      <c r="J459" s="4" t="n"/>
      <c r="K459" s="4" t="n"/>
      <c r="L459" s="5" t="n"/>
      <c r="M459" s="6" t="n"/>
      <c r="N459" s="4" t="n"/>
      <c r="O459" s="4" t="n"/>
      <c r="P459" s="5" t="n"/>
      <c r="Q459" s="6" t="n"/>
      <c r="R459" s="6" t="n"/>
      <c r="S459" s="7">
        <f>IF(OR(O459="",Q459=""),"",IFERROR(IF(AND(INDEX(Fees!$D$5:$D$15,MATCH(O459,Fees!$A$5:$A$15,0))&gt;0,Q459&lt;INDEX(Fees!$D$5:$D$15,MATCH(O459,Fees!$A$5:$A$15,0))),Q459*INDEX(Fees!$E$5:$E$15,MATCH(O459,Fees!$A$5:$A$15,0))+INDEX(Fees!$F$5:$F$15,MATCH(O459,Fees!$A$5:$A$15,0)),Q459*INDEX(Fees!$B$5:$B$15,MATCH(O459,Fees!$A$5:$A$15,0))+INDEX(Fees!$C$5:$C$15,MATCH(O459,Fees!$A$5:$A$15,0))),""))</f>
        <v/>
      </c>
      <c r="T459" s="6" t="n"/>
      <c r="U459" s="7">
        <f>IF(AND(N459="Sold",Q459&lt;&gt;""),Q459-N(I459)-N(R459)-IF(T459&lt;&gt;"",T459,N(S459)),"")</f>
        <v/>
      </c>
      <c r="V459" s="8">
        <f>IF(AND(U459&lt;&gt;"",N(Q459)&gt;0),U459/Q459,"")</f>
        <v/>
      </c>
      <c r="W459" s="9">
        <f>IF(AND(ISNUMBER(P459),ISNUMBER(L459)),P459-L459,"")</f>
        <v/>
      </c>
      <c r="X459" s="4" t="n"/>
    </row>
    <row r="460">
      <c r="A460" s="4" t="n"/>
      <c r="B460" s="4" t="n"/>
      <c r="C460" s="4" t="n"/>
      <c r="D460" s="4" t="n"/>
      <c r="E460" s="4" t="n"/>
      <c r="F460" s="4" t="n"/>
      <c r="G460" s="4" t="n"/>
      <c r="H460" s="5" t="n"/>
      <c r="I460" s="6" t="n"/>
      <c r="J460" s="4" t="n"/>
      <c r="K460" s="4" t="n"/>
      <c r="L460" s="5" t="n"/>
      <c r="M460" s="6" t="n"/>
      <c r="N460" s="4" t="n"/>
      <c r="O460" s="4" t="n"/>
      <c r="P460" s="5" t="n"/>
      <c r="Q460" s="6" t="n"/>
      <c r="R460" s="6" t="n"/>
      <c r="S460" s="7">
        <f>IF(OR(O460="",Q460=""),"",IFERROR(IF(AND(INDEX(Fees!$D$5:$D$15,MATCH(O460,Fees!$A$5:$A$15,0))&gt;0,Q460&lt;INDEX(Fees!$D$5:$D$15,MATCH(O460,Fees!$A$5:$A$15,0))),Q460*INDEX(Fees!$E$5:$E$15,MATCH(O460,Fees!$A$5:$A$15,0))+INDEX(Fees!$F$5:$F$15,MATCH(O460,Fees!$A$5:$A$15,0)),Q460*INDEX(Fees!$B$5:$B$15,MATCH(O460,Fees!$A$5:$A$15,0))+INDEX(Fees!$C$5:$C$15,MATCH(O460,Fees!$A$5:$A$15,0))),""))</f>
        <v/>
      </c>
      <c r="T460" s="6" t="n"/>
      <c r="U460" s="7">
        <f>IF(AND(N460="Sold",Q460&lt;&gt;""),Q460-N(I460)-N(R460)-IF(T460&lt;&gt;"",T460,N(S460)),"")</f>
        <v/>
      </c>
      <c r="V460" s="8">
        <f>IF(AND(U460&lt;&gt;"",N(Q460)&gt;0),U460/Q460,"")</f>
        <v/>
      </c>
      <c r="W460" s="9">
        <f>IF(AND(ISNUMBER(P460),ISNUMBER(L460)),P460-L460,"")</f>
        <v/>
      </c>
      <c r="X460" s="4" t="n"/>
    </row>
    <row r="461">
      <c r="A461" s="4" t="n"/>
      <c r="B461" s="4" t="n"/>
      <c r="C461" s="4" t="n"/>
      <c r="D461" s="4" t="n"/>
      <c r="E461" s="4" t="n"/>
      <c r="F461" s="4" t="n"/>
      <c r="G461" s="4" t="n"/>
      <c r="H461" s="5" t="n"/>
      <c r="I461" s="6" t="n"/>
      <c r="J461" s="4" t="n"/>
      <c r="K461" s="4" t="n"/>
      <c r="L461" s="5" t="n"/>
      <c r="M461" s="6" t="n"/>
      <c r="N461" s="4" t="n"/>
      <c r="O461" s="4" t="n"/>
      <c r="P461" s="5" t="n"/>
      <c r="Q461" s="6" t="n"/>
      <c r="R461" s="6" t="n"/>
      <c r="S461" s="7">
        <f>IF(OR(O461="",Q461=""),"",IFERROR(IF(AND(INDEX(Fees!$D$5:$D$15,MATCH(O461,Fees!$A$5:$A$15,0))&gt;0,Q461&lt;INDEX(Fees!$D$5:$D$15,MATCH(O461,Fees!$A$5:$A$15,0))),Q461*INDEX(Fees!$E$5:$E$15,MATCH(O461,Fees!$A$5:$A$15,0))+INDEX(Fees!$F$5:$F$15,MATCH(O461,Fees!$A$5:$A$15,0)),Q461*INDEX(Fees!$B$5:$B$15,MATCH(O461,Fees!$A$5:$A$15,0))+INDEX(Fees!$C$5:$C$15,MATCH(O461,Fees!$A$5:$A$15,0))),""))</f>
        <v/>
      </c>
      <c r="T461" s="6" t="n"/>
      <c r="U461" s="7">
        <f>IF(AND(N461="Sold",Q461&lt;&gt;""),Q461-N(I461)-N(R461)-IF(T461&lt;&gt;"",T461,N(S461)),"")</f>
        <v/>
      </c>
      <c r="V461" s="8">
        <f>IF(AND(U461&lt;&gt;"",N(Q461)&gt;0),U461/Q461,"")</f>
        <v/>
      </c>
      <c r="W461" s="9">
        <f>IF(AND(ISNUMBER(P461),ISNUMBER(L461)),P461-L461,"")</f>
        <v/>
      </c>
      <c r="X461" s="4" t="n"/>
    </row>
    <row r="462">
      <c r="A462" s="4" t="n"/>
      <c r="B462" s="4" t="n"/>
      <c r="C462" s="4" t="n"/>
      <c r="D462" s="4" t="n"/>
      <c r="E462" s="4" t="n"/>
      <c r="F462" s="4" t="n"/>
      <c r="G462" s="4" t="n"/>
      <c r="H462" s="5" t="n"/>
      <c r="I462" s="6" t="n"/>
      <c r="J462" s="4" t="n"/>
      <c r="K462" s="4" t="n"/>
      <c r="L462" s="5" t="n"/>
      <c r="M462" s="6" t="n"/>
      <c r="N462" s="4" t="n"/>
      <c r="O462" s="4" t="n"/>
      <c r="P462" s="5" t="n"/>
      <c r="Q462" s="6" t="n"/>
      <c r="R462" s="6" t="n"/>
      <c r="S462" s="7">
        <f>IF(OR(O462="",Q462=""),"",IFERROR(IF(AND(INDEX(Fees!$D$5:$D$15,MATCH(O462,Fees!$A$5:$A$15,0))&gt;0,Q462&lt;INDEX(Fees!$D$5:$D$15,MATCH(O462,Fees!$A$5:$A$15,0))),Q462*INDEX(Fees!$E$5:$E$15,MATCH(O462,Fees!$A$5:$A$15,0))+INDEX(Fees!$F$5:$F$15,MATCH(O462,Fees!$A$5:$A$15,0)),Q462*INDEX(Fees!$B$5:$B$15,MATCH(O462,Fees!$A$5:$A$15,0))+INDEX(Fees!$C$5:$C$15,MATCH(O462,Fees!$A$5:$A$15,0))),""))</f>
        <v/>
      </c>
      <c r="T462" s="6" t="n"/>
      <c r="U462" s="7">
        <f>IF(AND(N462="Sold",Q462&lt;&gt;""),Q462-N(I462)-N(R462)-IF(T462&lt;&gt;"",T462,N(S462)),"")</f>
        <v/>
      </c>
      <c r="V462" s="8">
        <f>IF(AND(U462&lt;&gt;"",N(Q462)&gt;0),U462/Q462,"")</f>
        <v/>
      </c>
      <c r="W462" s="9">
        <f>IF(AND(ISNUMBER(P462),ISNUMBER(L462)),P462-L462,"")</f>
        <v/>
      </c>
      <c r="X462" s="4" t="n"/>
    </row>
    <row r="463">
      <c r="A463" s="4" t="n"/>
      <c r="B463" s="4" t="n"/>
      <c r="C463" s="4" t="n"/>
      <c r="D463" s="4" t="n"/>
      <c r="E463" s="4" t="n"/>
      <c r="F463" s="4" t="n"/>
      <c r="G463" s="4" t="n"/>
      <c r="H463" s="5" t="n"/>
      <c r="I463" s="6" t="n"/>
      <c r="J463" s="4" t="n"/>
      <c r="K463" s="4" t="n"/>
      <c r="L463" s="5" t="n"/>
      <c r="M463" s="6" t="n"/>
      <c r="N463" s="4" t="n"/>
      <c r="O463" s="4" t="n"/>
      <c r="P463" s="5" t="n"/>
      <c r="Q463" s="6" t="n"/>
      <c r="R463" s="6" t="n"/>
      <c r="S463" s="7">
        <f>IF(OR(O463="",Q463=""),"",IFERROR(IF(AND(INDEX(Fees!$D$5:$D$15,MATCH(O463,Fees!$A$5:$A$15,0))&gt;0,Q463&lt;INDEX(Fees!$D$5:$D$15,MATCH(O463,Fees!$A$5:$A$15,0))),Q463*INDEX(Fees!$E$5:$E$15,MATCH(O463,Fees!$A$5:$A$15,0))+INDEX(Fees!$F$5:$F$15,MATCH(O463,Fees!$A$5:$A$15,0)),Q463*INDEX(Fees!$B$5:$B$15,MATCH(O463,Fees!$A$5:$A$15,0))+INDEX(Fees!$C$5:$C$15,MATCH(O463,Fees!$A$5:$A$15,0))),""))</f>
        <v/>
      </c>
      <c r="T463" s="6" t="n"/>
      <c r="U463" s="7">
        <f>IF(AND(N463="Sold",Q463&lt;&gt;""),Q463-N(I463)-N(R463)-IF(T463&lt;&gt;"",T463,N(S463)),"")</f>
        <v/>
      </c>
      <c r="V463" s="8">
        <f>IF(AND(U463&lt;&gt;"",N(Q463)&gt;0),U463/Q463,"")</f>
        <v/>
      </c>
      <c r="W463" s="9">
        <f>IF(AND(ISNUMBER(P463),ISNUMBER(L463)),P463-L463,"")</f>
        <v/>
      </c>
      <c r="X463" s="4" t="n"/>
    </row>
    <row r="464">
      <c r="A464" s="4" t="n"/>
      <c r="B464" s="4" t="n"/>
      <c r="C464" s="4" t="n"/>
      <c r="D464" s="4" t="n"/>
      <c r="E464" s="4" t="n"/>
      <c r="F464" s="4" t="n"/>
      <c r="G464" s="4" t="n"/>
      <c r="H464" s="5" t="n"/>
      <c r="I464" s="6" t="n"/>
      <c r="J464" s="4" t="n"/>
      <c r="K464" s="4" t="n"/>
      <c r="L464" s="5" t="n"/>
      <c r="M464" s="6" t="n"/>
      <c r="N464" s="4" t="n"/>
      <c r="O464" s="4" t="n"/>
      <c r="P464" s="5" t="n"/>
      <c r="Q464" s="6" t="n"/>
      <c r="R464" s="6" t="n"/>
      <c r="S464" s="7">
        <f>IF(OR(O464="",Q464=""),"",IFERROR(IF(AND(INDEX(Fees!$D$5:$D$15,MATCH(O464,Fees!$A$5:$A$15,0))&gt;0,Q464&lt;INDEX(Fees!$D$5:$D$15,MATCH(O464,Fees!$A$5:$A$15,0))),Q464*INDEX(Fees!$E$5:$E$15,MATCH(O464,Fees!$A$5:$A$15,0))+INDEX(Fees!$F$5:$F$15,MATCH(O464,Fees!$A$5:$A$15,0)),Q464*INDEX(Fees!$B$5:$B$15,MATCH(O464,Fees!$A$5:$A$15,0))+INDEX(Fees!$C$5:$C$15,MATCH(O464,Fees!$A$5:$A$15,0))),""))</f>
        <v/>
      </c>
      <c r="T464" s="6" t="n"/>
      <c r="U464" s="7">
        <f>IF(AND(N464="Sold",Q464&lt;&gt;""),Q464-N(I464)-N(R464)-IF(T464&lt;&gt;"",T464,N(S464)),"")</f>
        <v/>
      </c>
      <c r="V464" s="8">
        <f>IF(AND(U464&lt;&gt;"",N(Q464)&gt;0),U464/Q464,"")</f>
        <v/>
      </c>
      <c r="W464" s="9">
        <f>IF(AND(ISNUMBER(P464),ISNUMBER(L464)),P464-L464,"")</f>
        <v/>
      </c>
      <c r="X464" s="4" t="n"/>
    </row>
    <row r="465">
      <c r="A465" s="4" t="n"/>
      <c r="B465" s="4" t="n"/>
      <c r="C465" s="4" t="n"/>
      <c r="D465" s="4" t="n"/>
      <c r="E465" s="4" t="n"/>
      <c r="F465" s="4" t="n"/>
      <c r="G465" s="4" t="n"/>
      <c r="H465" s="5" t="n"/>
      <c r="I465" s="6" t="n"/>
      <c r="J465" s="4" t="n"/>
      <c r="K465" s="4" t="n"/>
      <c r="L465" s="5" t="n"/>
      <c r="M465" s="6" t="n"/>
      <c r="N465" s="4" t="n"/>
      <c r="O465" s="4" t="n"/>
      <c r="P465" s="5" t="n"/>
      <c r="Q465" s="6" t="n"/>
      <c r="R465" s="6" t="n"/>
      <c r="S465" s="7">
        <f>IF(OR(O465="",Q465=""),"",IFERROR(IF(AND(INDEX(Fees!$D$5:$D$15,MATCH(O465,Fees!$A$5:$A$15,0))&gt;0,Q465&lt;INDEX(Fees!$D$5:$D$15,MATCH(O465,Fees!$A$5:$A$15,0))),Q465*INDEX(Fees!$E$5:$E$15,MATCH(O465,Fees!$A$5:$A$15,0))+INDEX(Fees!$F$5:$F$15,MATCH(O465,Fees!$A$5:$A$15,0)),Q465*INDEX(Fees!$B$5:$B$15,MATCH(O465,Fees!$A$5:$A$15,0))+INDEX(Fees!$C$5:$C$15,MATCH(O465,Fees!$A$5:$A$15,0))),""))</f>
        <v/>
      </c>
      <c r="T465" s="6" t="n"/>
      <c r="U465" s="7">
        <f>IF(AND(N465="Sold",Q465&lt;&gt;""),Q465-N(I465)-N(R465)-IF(T465&lt;&gt;"",T465,N(S465)),"")</f>
        <v/>
      </c>
      <c r="V465" s="8">
        <f>IF(AND(U465&lt;&gt;"",N(Q465)&gt;0),U465/Q465,"")</f>
        <v/>
      </c>
      <c r="W465" s="9">
        <f>IF(AND(ISNUMBER(P465),ISNUMBER(L465)),P465-L465,"")</f>
        <v/>
      </c>
      <c r="X465" s="4" t="n"/>
    </row>
    <row r="466">
      <c r="A466" s="4" t="n"/>
      <c r="B466" s="4" t="n"/>
      <c r="C466" s="4" t="n"/>
      <c r="D466" s="4" t="n"/>
      <c r="E466" s="4" t="n"/>
      <c r="F466" s="4" t="n"/>
      <c r="G466" s="4" t="n"/>
      <c r="H466" s="5" t="n"/>
      <c r="I466" s="6" t="n"/>
      <c r="J466" s="4" t="n"/>
      <c r="K466" s="4" t="n"/>
      <c r="L466" s="5" t="n"/>
      <c r="M466" s="6" t="n"/>
      <c r="N466" s="4" t="n"/>
      <c r="O466" s="4" t="n"/>
      <c r="P466" s="5" t="n"/>
      <c r="Q466" s="6" t="n"/>
      <c r="R466" s="6" t="n"/>
      <c r="S466" s="7">
        <f>IF(OR(O466="",Q466=""),"",IFERROR(IF(AND(INDEX(Fees!$D$5:$D$15,MATCH(O466,Fees!$A$5:$A$15,0))&gt;0,Q466&lt;INDEX(Fees!$D$5:$D$15,MATCH(O466,Fees!$A$5:$A$15,0))),Q466*INDEX(Fees!$E$5:$E$15,MATCH(O466,Fees!$A$5:$A$15,0))+INDEX(Fees!$F$5:$F$15,MATCH(O466,Fees!$A$5:$A$15,0)),Q466*INDEX(Fees!$B$5:$B$15,MATCH(O466,Fees!$A$5:$A$15,0))+INDEX(Fees!$C$5:$C$15,MATCH(O466,Fees!$A$5:$A$15,0))),""))</f>
        <v/>
      </c>
      <c r="T466" s="6" t="n"/>
      <c r="U466" s="7">
        <f>IF(AND(N466="Sold",Q466&lt;&gt;""),Q466-N(I466)-N(R466)-IF(T466&lt;&gt;"",T466,N(S466)),"")</f>
        <v/>
      </c>
      <c r="V466" s="8">
        <f>IF(AND(U466&lt;&gt;"",N(Q466)&gt;0),U466/Q466,"")</f>
        <v/>
      </c>
      <c r="W466" s="9">
        <f>IF(AND(ISNUMBER(P466),ISNUMBER(L466)),P466-L466,"")</f>
        <v/>
      </c>
      <c r="X466" s="4" t="n"/>
    </row>
    <row r="467">
      <c r="A467" s="4" t="n"/>
      <c r="B467" s="4" t="n"/>
      <c r="C467" s="4" t="n"/>
      <c r="D467" s="4" t="n"/>
      <c r="E467" s="4" t="n"/>
      <c r="F467" s="4" t="n"/>
      <c r="G467" s="4" t="n"/>
      <c r="H467" s="5" t="n"/>
      <c r="I467" s="6" t="n"/>
      <c r="J467" s="4" t="n"/>
      <c r="K467" s="4" t="n"/>
      <c r="L467" s="5" t="n"/>
      <c r="M467" s="6" t="n"/>
      <c r="N467" s="4" t="n"/>
      <c r="O467" s="4" t="n"/>
      <c r="P467" s="5" t="n"/>
      <c r="Q467" s="6" t="n"/>
      <c r="R467" s="6" t="n"/>
      <c r="S467" s="7">
        <f>IF(OR(O467="",Q467=""),"",IFERROR(IF(AND(INDEX(Fees!$D$5:$D$15,MATCH(O467,Fees!$A$5:$A$15,0))&gt;0,Q467&lt;INDEX(Fees!$D$5:$D$15,MATCH(O467,Fees!$A$5:$A$15,0))),Q467*INDEX(Fees!$E$5:$E$15,MATCH(O467,Fees!$A$5:$A$15,0))+INDEX(Fees!$F$5:$F$15,MATCH(O467,Fees!$A$5:$A$15,0)),Q467*INDEX(Fees!$B$5:$B$15,MATCH(O467,Fees!$A$5:$A$15,0))+INDEX(Fees!$C$5:$C$15,MATCH(O467,Fees!$A$5:$A$15,0))),""))</f>
        <v/>
      </c>
      <c r="T467" s="6" t="n"/>
      <c r="U467" s="7">
        <f>IF(AND(N467="Sold",Q467&lt;&gt;""),Q467-N(I467)-N(R467)-IF(T467&lt;&gt;"",T467,N(S467)),"")</f>
        <v/>
      </c>
      <c r="V467" s="8">
        <f>IF(AND(U467&lt;&gt;"",N(Q467)&gt;0),U467/Q467,"")</f>
        <v/>
      </c>
      <c r="W467" s="9">
        <f>IF(AND(ISNUMBER(P467),ISNUMBER(L467)),P467-L467,"")</f>
        <v/>
      </c>
      <c r="X467" s="4" t="n"/>
    </row>
    <row r="468">
      <c r="A468" s="4" t="n"/>
      <c r="B468" s="4" t="n"/>
      <c r="C468" s="4" t="n"/>
      <c r="D468" s="4" t="n"/>
      <c r="E468" s="4" t="n"/>
      <c r="F468" s="4" t="n"/>
      <c r="G468" s="4" t="n"/>
      <c r="H468" s="5" t="n"/>
      <c r="I468" s="6" t="n"/>
      <c r="J468" s="4" t="n"/>
      <c r="K468" s="4" t="n"/>
      <c r="L468" s="5" t="n"/>
      <c r="M468" s="6" t="n"/>
      <c r="N468" s="4" t="n"/>
      <c r="O468" s="4" t="n"/>
      <c r="P468" s="5" t="n"/>
      <c r="Q468" s="6" t="n"/>
      <c r="R468" s="6" t="n"/>
      <c r="S468" s="7">
        <f>IF(OR(O468="",Q468=""),"",IFERROR(IF(AND(INDEX(Fees!$D$5:$D$15,MATCH(O468,Fees!$A$5:$A$15,0))&gt;0,Q468&lt;INDEX(Fees!$D$5:$D$15,MATCH(O468,Fees!$A$5:$A$15,0))),Q468*INDEX(Fees!$E$5:$E$15,MATCH(O468,Fees!$A$5:$A$15,0))+INDEX(Fees!$F$5:$F$15,MATCH(O468,Fees!$A$5:$A$15,0)),Q468*INDEX(Fees!$B$5:$B$15,MATCH(O468,Fees!$A$5:$A$15,0))+INDEX(Fees!$C$5:$C$15,MATCH(O468,Fees!$A$5:$A$15,0))),""))</f>
        <v/>
      </c>
      <c r="T468" s="6" t="n"/>
      <c r="U468" s="7">
        <f>IF(AND(N468="Sold",Q468&lt;&gt;""),Q468-N(I468)-N(R468)-IF(T468&lt;&gt;"",T468,N(S468)),"")</f>
        <v/>
      </c>
      <c r="V468" s="8">
        <f>IF(AND(U468&lt;&gt;"",N(Q468)&gt;0),U468/Q468,"")</f>
        <v/>
      </c>
      <c r="W468" s="9">
        <f>IF(AND(ISNUMBER(P468),ISNUMBER(L468)),P468-L468,"")</f>
        <v/>
      </c>
      <c r="X468" s="4" t="n"/>
    </row>
    <row r="469">
      <c r="A469" s="4" t="n"/>
      <c r="B469" s="4" t="n"/>
      <c r="C469" s="4" t="n"/>
      <c r="D469" s="4" t="n"/>
      <c r="E469" s="4" t="n"/>
      <c r="F469" s="4" t="n"/>
      <c r="G469" s="4" t="n"/>
      <c r="H469" s="5" t="n"/>
      <c r="I469" s="6" t="n"/>
      <c r="J469" s="4" t="n"/>
      <c r="K469" s="4" t="n"/>
      <c r="L469" s="5" t="n"/>
      <c r="M469" s="6" t="n"/>
      <c r="N469" s="4" t="n"/>
      <c r="O469" s="4" t="n"/>
      <c r="P469" s="5" t="n"/>
      <c r="Q469" s="6" t="n"/>
      <c r="R469" s="6" t="n"/>
      <c r="S469" s="7">
        <f>IF(OR(O469="",Q469=""),"",IFERROR(IF(AND(INDEX(Fees!$D$5:$D$15,MATCH(O469,Fees!$A$5:$A$15,0))&gt;0,Q469&lt;INDEX(Fees!$D$5:$D$15,MATCH(O469,Fees!$A$5:$A$15,0))),Q469*INDEX(Fees!$E$5:$E$15,MATCH(O469,Fees!$A$5:$A$15,0))+INDEX(Fees!$F$5:$F$15,MATCH(O469,Fees!$A$5:$A$15,0)),Q469*INDEX(Fees!$B$5:$B$15,MATCH(O469,Fees!$A$5:$A$15,0))+INDEX(Fees!$C$5:$C$15,MATCH(O469,Fees!$A$5:$A$15,0))),""))</f>
        <v/>
      </c>
      <c r="T469" s="6" t="n"/>
      <c r="U469" s="7">
        <f>IF(AND(N469="Sold",Q469&lt;&gt;""),Q469-N(I469)-N(R469)-IF(T469&lt;&gt;"",T469,N(S469)),"")</f>
        <v/>
      </c>
      <c r="V469" s="8">
        <f>IF(AND(U469&lt;&gt;"",N(Q469)&gt;0),U469/Q469,"")</f>
        <v/>
      </c>
      <c r="W469" s="9">
        <f>IF(AND(ISNUMBER(P469),ISNUMBER(L469)),P469-L469,"")</f>
        <v/>
      </c>
      <c r="X469" s="4" t="n"/>
    </row>
    <row r="470">
      <c r="A470" s="4" t="n"/>
      <c r="B470" s="4" t="n"/>
      <c r="C470" s="4" t="n"/>
      <c r="D470" s="4" t="n"/>
      <c r="E470" s="4" t="n"/>
      <c r="F470" s="4" t="n"/>
      <c r="G470" s="4" t="n"/>
      <c r="H470" s="5" t="n"/>
      <c r="I470" s="6" t="n"/>
      <c r="J470" s="4" t="n"/>
      <c r="K470" s="4" t="n"/>
      <c r="L470" s="5" t="n"/>
      <c r="M470" s="6" t="n"/>
      <c r="N470" s="4" t="n"/>
      <c r="O470" s="4" t="n"/>
      <c r="P470" s="5" t="n"/>
      <c r="Q470" s="6" t="n"/>
      <c r="R470" s="6" t="n"/>
      <c r="S470" s="7">
        <f>IF(OR(O470="",Q470=""),"",IFERROR(IF(AND(INDEX(Fees!$D$5:$D$15,MATCH(O470,Fees!$A$5:$A$15,0))&gt;0,Q470&lt;INDEX(Fees!$D$5:$D$15,MATCH(O470,Fees!$A$5:$A$15,0))),Q470*INDEX(Fees!$E$5:$E$15,MATCH(O470,Fees!$A$5:$A$15,0))+INDEX(Fees!$F$5:$F$15,MATCH(O470,Fees!$A$5:$A$15,0)),Q470*INDEX(Fees!$B$5:$B$15,MATCH(O470,Fees!$A$5:$A$15,0))+INDEX(Fees!$C$5:$C$15,MATCH(O470,Fees!$A$5:$A$15,0))),""))</f>
        <v/>
      </c>
      <c r="T470" s="6" t="n"/>
      <c r="U470" s="7">
        <f>IF(AND(N470="Sold",Q470&lt;&gt;""),Q470-N(I470)-N(R470)-IF(T470&lt;&gt;"",T470,N(S470)),"")</f>
        <v/>
      </c>
      <c r="V470" s="8">
        <f>IF(AND(U470&lt;&gt;"",N(Q470)&gt;0),U470/Q470,"")</f>
        <v/>
      </c>
      <c r="W470" s="9">
        <f>IF(AND(ISNUMBER(P470),ISNUMBER(L470)),P470-L470,"")</f>
        <v/>
      </c>
      <c r="X470" s="4" t="n"/>
    </row>
    <row r="471">
      <c r="A471" s="4" t="n"/>
      <c r="B471" s="4" t="n"/>
      <c r="C471" s="4" t="n"/>
      <c r="D471" s="4" t="n"/>
      <c r="E471" s="4" t="n"/>
      <c r="F471" s="4" t="n"/>
      <c r="G471" s="4" t="n"/>
      <c r="H471" s="5" t="n"/>
      <c r="I471" s="6" t="n"/>
      <c r="J471" s="4" t="n"/>
      <c r="K471" s="4" t="n"/>
      <c r="L471" s="5" t="n"/>
      <c r="M471" s="6" t="n"/>
      <c r="N471" s="4" t="n"/>
      <c r="O471" s="4" t="n"/>
      <c r="P471" s="5" t="n"/>
      <c r="Q471" s="6" t="n"/>
      <c r="R471" s="6" t="n"/>
      <c r="S471" s="7">
        <f>IF(OR(O471="",Q471=""),"",IFERROR(IF(AND(INDEX(Fees!$D$5:$D$15,MATCH(O471,Fees!$A$5:$A$15,0))&gt;0,Q471&lt;INDEX(Fees!$D$5:$D$15,MATCH(O471,Fees!$A$5:$A$15,0))),Q471*INDEX(Fees!$E$5:$E$15,MATCH(O471,Fees!$A$5:$A$15,0))+INDEX(Fees!$F$5:$F$15,MATCH(O471,Fees!$A$5:$A$15,0)),Q471*INDEX(Fees!$B$5:$B$15,MATCH(O471,Fees!$A$5:$A$15,0))+INDEX(Fees!$C$5:$C$15,MATCH(O471,Fees!$A$5:$A$15,0))),""))</f>
        <v/>
      </c>
      <c r="T471" s="6" t="n"/>
      <c r="U471" s="7">
        <f>IF(AND(N471="Sold",Q471&lt;&gt;""),Q471-N(I471)-N(R471)-IF(T471&lt;&gt;"",T471,N(S471)),"")</f>
        <v/>
      </c>
      <c r="V471" s="8">
        <f>IF(AND(U471&lt;&gt;"",N(Q471)&gt;0),U471/Q471,"")</f>
        <v/>
      </c>
      <c r="W471" s="9">
        <f>IF(AND(ISNUMBER(P471),ISNUMBER(L471)),P471-L471,"")</f>
        <v/>
      </c>
      <c r="X471" s="4" t="n"/>
    </row>
    <row r="472">
      <c r="A472" s="4" t="n"/>
      <c r="B472" s="4" t="n"/>
      <c r="C472" s="4" t="n"/>
      <c r="D472" s="4" t="n"/>
      <c r="E472" s="4" t="n"/>
      <c r="F472" s="4" t="n"/>
      <c r="G472" s="4" t="n"/>
      <c r="H472" s="5" t="n"/>
      <c r="I472" s="6" t="n"/>
      <c r="J472" s="4" t="n"/>
      <c r="K472" s="4" t="n"/>
      <c r="L472" s="5" t="n"/>
      <c r="M472" s="6" t="n"/>
      <c r="N472" s="4" t="n"/>
      <c r="O472" s="4" t="n"/>
      <c r="P472" s="5" t="n"/>
      <c r="Q472" s="6" t="n"/>
      <c r="R472" s="6" t="n"/>
      <c r="S472" s="7">
        <f>IF(OR(O472="",Q472=""),"",IFERROR(IF(AND(INDEX(Fees!$D$5:$D$15,MATCH(O472,Fees!$A$5:$A$15,0))&gt;0,Q472&lt;INDEX(Fees!$D$5:$D$15,MATCH(O472,Fees!$A$5:$A$15,0))),Q472*INDEX(Fees!$E$5:$E$15,MATCH(O472,Fees!$A$5:$A$15,0))+INDEX(Fees!$F$5:$F$15,MATCH(O472,Fees!$A$5:$A$15,0)),Q472*INDEX(Fees!$B$5:$B$15,MATCH(O472,Fees!$A$5:$A$15,0))+INDEX(Fees!$C$5:$C$15,MATCH(O472,Fees!$A$5:$A$15,0))),""))</f>
        <v/>
      </c>
      <c r="T472" s="6" t="n"/>
      <c r="U472" s="7">
        <f>IF(AND(N472="Sold",Q472&lt;&gt;""),Q472-N(I472)-N(R472)-IF(T472&lt;&gt;"",T472,N(S472)),"")</f>
        <v/>
      </c>
      <c r="V472" s="8">
        <f>IF(AND(U472&lt;&gt;"",N(Q472)&gt;0),U472/Q472,"")</f>
        <v/>
      </c>
      <c r="W472" s="9">
        <f>IF(AND(ISNUMBER(P472),ISNUMBER(L472)),P472-L472,"")</f>
        <v/>
      </c>
      <c r="X472" s="4" t="n"/>
    </row>
    <row r="473">
      <c r="A473" s="4" t="n"/>
      <c r="B473" s="4" t="n"/>
      <c r="C473" s="4" t="n"/>
      <c r="D473" s="4" t="n"/>
      <c r="E473" s="4" t="n"/>
      <c r="F473" s="4" t="n"/>
      <c r="G473" s="4" t="n"/>
      <c r="H473" s="5" t="n"/>
      <c r="I473" s="6" t="n"/>
      <c r="J473" s="4" t="n"/>
      <c r="K473" s="4" t="n"/>
      <c r="L473" s="5" t="n"/>
      <c r="M473" s="6" t="n"/>
      <c r="N473" s="4" t="n"/>
      <c r="O473" s="4" t="n"/>
      <c r="P473" s="5" t="n"/>
      <c r="Q473" s="6" t="n"/>
      <c r="R473" s="6" t="n"/>
      <c r="S473" s="7">
        <f>IF(OR(O473="",Q473=""),"",IFERROR(IF(AND(INDEX(Fees!$D$5:$D$15,MATCH(O473,Fees!$A$5:$A$15,0))&gt;0,Q473&lt;INDEX(Fees!$D$5:$D$15,MATCH(O473,Fees!$A$5:$A$15,0))),Q473*INDEX(Fees!$E$5:$E$15,MATCH(O473,Fees!$A$5:$A$15,0))+INDEX(Fees!$F$5:$F$15,MATCH(O473,Fees!$A$5:$A$15,0)),Q473*INDEX(Fees!$B$5:$B$15,MATCH(O473,Fees!$A$5:$A$15,0))+INDEX(Fees!$C$5:$C$15,MATCH(O473,Fees!$A$5:$A$15,0))),""))</f>
        <v/>
      </c>
      <c r="T473" s="6" t="n"/>
      <c r="U473" s="7">
        <f>IF(AND(N473="Sold",Q473&lt;&gt;""),Q473-N(I473)-N(R473)-IF(T473&lt;&gt;"",T473,N(S473)),"")</f>
        <v/>
      </c>
      <c r="V473" s="8">
        <f>IF(AND(U473&lt;&gt;"",N(Q473)&gt;0),U473/Q473,"")</f>
        <v/>
      </c>
      <c r="W473" s="9">
        <f>IF(AND(ISNUMBER(P473),ISNUMBER(L473)),P473-L473,"")</f>
        <v/>
      </c>
      <c r="X473" s="4" t="n"/>
    </row>
    <row r="474">
      <c r="A474" s="4" t="n"/>
      <c r="B474" s="4" t="n"/>
      <c r="C474" s="4" t="n"/>
      <c r="D474" s="4" t="n"/>
      <c r="E474" s="4" t="n"/>
      <c r="F474" s="4" t="n"/>
      <c r="G474" s="4" t="n"/>
      <c r="H474" s="5" t="n"/>
      <c r="I474" s="6" t="n"/>
      <c r="J474" s="4" t="n"/>
      <c r="K474" s="4" t="n"/>
      <c r="L474" s="5" t="n"/>
      <c r="M474" s="6" t="n"/>
      <c r="N474" s="4" t="n"/>
      <c r="O474" s="4" t="n"/>
      <c r="P474" s="5" t="n"/>
      <c r="Q474" s="6" t="n"/>
      <c r="R474" s="6" t="n"/>
      <c r="S474" s="7">
        <f>IF(OR(O474="",Q474=""),"",IFERROR(IF(AND(INDEX(Fees!$D$5:$D$15,MATCH(O474,Fees!$A$5:$A$15,0))&gt;0,Q474&lt;INDEX(Fees!$D$5:$D$15,MATCH(O474,Fees!$A$5:$A$15,0))),Q474*INDEX(Fees!$E$5:$E$15,MATCH(O474,Fees!$A$5:$A$15,0))+INDEX(Fees!$F$5:$F$15,MATCH(O474,Fees!$A$5:$A$15,0)),Q474*INDEX(Fees!$B$5:$B$15,MATCH(O474,Fees!$A$5:$A$15,0))+INDEX(Fees!$C$5:$C$15,MATCH(O474,Fees!$A$5:$A$15,0))),""))</f>
        <v/>
      </c>
      <c r="T474" s="6" t="n"/>
      <c r="U474" s="7">
        <f>IF(AND(N474="Sold",Q474&lt;&gt;""),Q474-N(I474)-N(R474)-IF(T474&lt;&gt;"",T474,N(S474)),"")</f>
        <v/>
      </c>
      <c r="V474" s="8">
        <f>IF(AND(U474&lt;&gt;"",N(Q474)&gt;0),U474/Q474,"")</f>
        <v/>
      </c>
      <c r="W474" s="9">
        <f>IF(AND(ISNUMBER(P474),ISNUMBER(L474)),P474-L474,"")</f>
        <v/>
      </c>
      <c r="X474" s="4" t="n"/>
    </row>
    <row r="475">
      <c r="A475" s="4" t="n"/>
      <c r="B475" s="4" t="n"/>
      <c r="C475" s="4" t="n"/>
      <c r="D475" s="4" t="n"/>
      <c r="E475" s="4" t="n"/>
      <c r="F475" s="4" t="n"/>
      <c r="G475" s="4" t="n"/>
      <c r="H475" s="5" t="n"/>
      <c r="I475" s="6" t="n"/>
      <c r="J475" s="4" t="n"/>
      <c r="K475" s="4" t="n"/>
      <c r="L475" s="5" t="n"/>
      <c r="M475" s="6" t="n"/>
      <c r="N475" s="4" t="n"/>
      <c r="O475" s="4" t="n"/>
      <c r="P475" s="5" t="n"/>
      <c r="Q475" s="6" t="n"/>
      <c r="R475" s="6" t="n"/>
      <c r="S475" s="7">
        <f>IF(OR(O475="",Q475=""),"",IFERROR(IF(AND(INDEX(Fees!$D$5:$D$15,MATCH(O475,Fees!$A$5:$A$15,0))&gt;0,Q475&lt;INDEX(Fees!$D$5:$D$15,MATCH(O475,Fees!$A$5:$A$15,0))),Q475*INDEX(Fees!$E$5:$E$15,MATCH(O475,Fees!$A$5:$A$15,0))+INDEX(Fees!$F$5:$F$15,MATCH(O475,Fees!$A$5:$A$15,0)),Q475*INDEX(Fees!$B$5:$B$15,MATCH(O475,Fees!$A$5:$A$15,0))+INDEX(Fees!$C$5:$C$15,MATCH(O475,Fees!$A$5:$A$15,0))),""))</f>
        <v/>
      </c>
      <c r="T475" s="6" t="n"/>
      <c r="U475" s="7">
        <f>IF(AND(N475="Sold",Q475&lt;&gt;""),Q475-N(I475)-N(R475)-IF(T475&lt;&gt;"",T475,N(S475)),"")</f>
        <v/>
      </c>
      <c r="V475" s="8">
        <f>IF(AND(U475&lt;&gt;"",N(Q475)&gt;0),U475/Q475,"")</f>
        <v/>
      </c>
      <c r="W475" s="9">
        <f>IF(AND(ISNUMBER(P475),ISNUMBER(L475)),P475-L475,"")</f>
        <v/>
      </c>
      <c r="X475" s="4" t="n"/>
    </row>
    <row r="476">
      <c r="A476" s="4" t="n"/>
      <c r="B476" s="4" t="n"/>
      <c r="C476" s="4" t="n"/>
      <c r="D476" s="4" t="n"/>
      <c r="E476" s="4" t="n"/>
      <c r="F476" s="4" t="n"/>
      <c r="G476" s="4" t="n"/>
      <c r="H476" s="5" t="n"/>
      <c r="I476" s="6" t="n"/>
      <c r="J476" s="4" t="n"/>
      <c r="K476" s="4" t="n"/>
      <c r="L476" s="5" t="n"/>
      <c r="M476" s="6" t="n"/>
      <c r="N476" s="4" t="n"/>
      <c r="O476" s="4" t="n"/>
      <c r="P476" s="5" t="n"/>
      <c r="Q476" s="6" t="n"/>
      <c r="R476" s="6" t="n"/>
      <c r="S476" s="7">
        <f>IF(OR(O476="",Q476=""),"",IFERROR(IF(AND(INDEX(Fees!$D$5:$D$15,MATCH(O476,Fees!$A$5:$A$15,0))&gt;0,Q476&lt;INDEX(Fees!$D$5:$D$15,MATCH(O476,Fees!$A$5:$A$15,0))),Q476*INDEX(Fees!$E$5:$E$15,MATCH(O476,Fees!$A$5:$A$15,0))+INDEX(Fees!$F$5:$F$15,MATCH(O476,Fees!$A$5:$A$15,0)),Q476*INDEX(Fees!$B$5:$B$15,MATCH(O476,Fees!$A$5:$A$15,0))+INDEX(Fees!$C$5:$C$15,MATCH(O476,Fees!$A$5:$A$15,0))),""))</f>
        <v/>
      </c>
      <c r="T476" s="6" t="n"/>
      <c r="U476" s="7">
        <f>IF(AND(N476="Sold",Q476&lt;&gt;""),Q476-N(I476)-N(R476)-IF(T476&lt;&gt;"",T476,N(S476)),"")</f>
        <v/>
      </c>
      <c r="V476" s="8">
        <f>IF(AND(U476&lt;&gt;"",N(Q476)&gt;0),U476/Q476,"")</f>
        <v/>
      </c>
      <c r="W476" s="9">
        <f>IF(AND(ISNUMBER(P476),ISNUMBER(L476)),P476-L476,"")</f>
        <v/>
      </c>
      <c r="X476" s="4" t="n"/>
    </row>
    <row r="477">
      <c r="A477" s="4" t="n"/>
      <c r="B477" s="4" t="n"/>
      <c r="C477" s="4" t="n"/>
      <c r="D477" s="4" t="n"/>
      <c r="E477" s="4" t="n"/>
      <c r="F477" s="4" t="n"/>
      <c r="G477" s="4" t="n"/>
      <c r="H477" s="5" t="n"/>
      <c r="I477" s="6" t="n"/>
      <c r="J477" s="4" t="n"/>
      <c r="K477" s="4" t="n"/>
      <c r="L477" s="5" t="n"/>
      <c r="M477" s="6" t="n"/>
      <c r="N477" s="4" t="n"/>
      <c r="O477" s="4" t="n"/>
      <c r="P477" s="5" t="n"/>
      <c r="Q477" s="6" t="n"/>
      <c r="R477" s="6" t="n"/>
      <c r="S477" s="7">
        <f>IF(OR(O477="",Q477=""),"",IFERROR(IF(AND(INDEX(Fees!$D$5:$D$15,MATCH(O477,Fees!$A$5:$A$15,0))&gt;0,Q477&lt;INDEX(Fees!$D$5:$D$15,MATCH(O477,Fees!$A$5:$A$15,0))),Q477*INDEX(Fees!$E$5:$E$15,MATCH(O477,Fees!$A$5:$A$15,0))+INDEX(Fees!$F$5:$F$15,MATCH(O477,Fees!$A$5:$A$15,0)),Q477*INDEX(Fees!$B$5:$B$15,MATCH(O477,Fees!$A$5:$A$15,0))+INDEX(Fees!$C$5:$C$15,MATCH(O477,Fees!$A$5:$A$15,0))),""))</f>
        <v/>
      </c>
      <c r="T477" s="6" t="n"/>
      <c r="U477" s="7">
        <f>IF(AND(N477="Sold",Q477&lt;&gt;""),Q477-N(I477)-N(R477)-IF(T477&lt;&gt;"",T477,N(S477)),"")</f>
        <v/>
      </c>
      <c r="V477" s="8">
        <f>IF(AND(U477&lt;&gt;"",N(Q477)&gt;0),U477/Q477,"")</f>
        <v/>
      </c>
      <c r="W477" s="9">
        <f>IF(AND(ISNUMBER(P477),ISNUMBER(L477)),P477-L477,"")</f>
        <v/>
      </c>
      <c r="X477" s="4" t="n"/>
    </row>
    <row r="478">
      <c r="A478" s="4" t="n"/>
      <c r="B478" s="4" t="n"/>
      <c r="C478" s="4" t="n"/>
      <c r="D478" s="4" t="n"/>
      <c r="E478" s="4" t="n"/>
      <c r="F478" s="4" t="n"/>
      <c r="G478" s="4" t="n"/>
      <c r="H478" s="5" t="n"/>
      <c r="I478" s="6" t="n"/>
      <c r="J478" s="4" t="n"/>
      <c r="K478" s="4" t="n"/>
      <c r="L478" s="5" t="n"/>
      <c r="M478" s="6" t="n"/>
      <c r="N478" s="4" t="n"/>
      <c r="O478" s="4" t="n"/>
      <c r="P478" s="5" t="n"/>
      <c r="Q478" s="6" t="n"/>
      <c r="R478" s="6" t="n"/>
      <c r="S478" s="7">
        <f>IF(OR(O478="",Q478=""),"",IFERROR(IF(AND(INDEX(Fees!$D$5:$D$15,MATCH(O478,Fees!$A$5:$A$15,0))&gt;0,Q478&lt;INDEX(Fees!$D$5:$D$15,MATCH(O478,Fees!$A$5:$A$15,0))),Q478*INDEX(Fees!$E$5:$E$15,MATCH(O478,Fees!$A$5:$A$15,0))+INDEX(Fees!$F$5:$F$15,MATCH(O478,Fees!$A$5:$A$15,0)),Q478*INDEX(Fees!$B$5:$B$15,MATCH(O478,Fees!$A$5:$A$15,0))+INDEX(Fees!$C$5:$C$15,MATCH(O478,Fees!$A$5:$A$15,0))),""))</f>
        <v/>
      </c>
      <c r="T478" s="6" t="n"/>
      <c r="U478" s="7">
        <f>IF(AND(N478="Sold",Q478&lt;&gt;""),Q478-N(I478)-N(R478)-IF(T478&lt;&gt;"",T478,N(S478)),"")</f>
        <v/>
      </c>
      <c r="V478" s="8">
        <f>IF(AND(U478&lt;&gt;"",N(Q478)&gt;0),U478/Q478,"")</f>
        <v/>
      </c>
      <c r="W478" s="9">
        <f>IF(AND(ISNUMBER(P478),ISNUMBER(L478)),P478-L478,"")</f>
        <v/>
      </c>
      <c r="X478" s="4" t="n"/>
    </row>
    <row r="479">
      <c r="A479" s="4" t="n"/>
      <c r="B479" s="4" t="n"/>
      <c r="C479" s="4" t="n"/>
      <c r="D479" s="4" t="n"/>
      <c r="E479" s="4" t="n"/>
      <c r="F479" s="4" t="n"/>
      <c r="G479" s="4" t="n"/>
      <c r="H479" s="5" t="n"/>
      <c r="I479" s="6" t="n"/>
      <c r="J479" s="4" t="n"/>
      <c r="K479" s="4" t="n"/>
      <c r="L479" s="5" t="n"/>
      <c r="M479" s="6" t="n"/>
      <c r="N479" s="4" t="n"/>
      <c r="O479" s="4" t="n"/>
      <c r="P479" s="5" t="n"/>
      <c r="Q479" s="6" t="n"/>
      <c r="R479" s="6" t="n"/>
      <c r="S479" s="7">
        <f>IF(OR(O479="",Q479=""),"",IFERROR(IF(AND(INDEX(Fees!$D$5:$D$15,MATCH(O479,Fees!$A$5:$A$15,0))&gt;0,Q479&lt;INDEX(Fees!$D$5:$D$15,MATCH(O479,Fees!$A$5:$A$15,0))),Q479*INDEX(Fees!$E$5:$E$15,MATCH(O479,Fees!$A$5:$A$15,0))+INDEX(Fees!$F$5:$F$15,MATCH(O479,Fees!$A$5:$A$15,0)),Q479*INDEX(Fees!$B$5:$B$15,MATCH(O479,Fees!$A$5:$A$15,0))+INDEX(Fees!$C$5:$C$15,MATCH(O479,Fees!$A$5:$A$15,0))),""))</f>
        <v/>
      </c>
      <c r="T479" s="6" t="n"/>
      <c r="U479" s="7">
        <f>IF(AND(N479="Sold",Q479&lt;&gt;""),Q479-N(I479)-N(R479)-IF(T479&lt;&gt;"",T479,N(S479)),"")</f>
        <v/>
      </c>
      <c r="V479" s="8">
        <f>IF(AND(U479&lt;&gt;"",N(Q479)&gt;0),U479/Q479,"")</f>
        <v/>
      </c>
      <c r="W479" s="9">
        <f>IF(AND(ISNUMBER(P479),ISNUMBER(L479)),P479-L479,"")</f>
        <v/>
      </c>
      <c r="X479" s="4" t="n"/>
    </row>
    <row r="480">
      <c r="A480" s="4" t="n"/>
      <c r="B480" s="4" t="n"/>
      <c r="C480" s="4" t="n"/>
      <c r="D480" s="4" t="n"/>
      <c r="E480" s="4" t="n"/>
      <c r="F480" s="4" t="n"/>
      <c r="G480" s="4" t="n"/>
      <c r="H480" s="5" t="n"/>
      <c r="I480" s="6" t="n"/>
      <c r="J480" s="4" t="n"/>
      <c r="K480" s="4" t="n"/>
      <c r="L480" s="5" t="n"/>
      <c r="M480" s="6" t="n"/>
      <c r="N480" s="4" t="n"/>
      <c r="O480" s="4" t="n"/>
      <c r="P480" s="5" t="n"/>
      <c r="Q480" s="6" t="n"/>
      <c r="R480" s="6" t="n"/>
      <c r="S480" s="7">
        <f>IF(OR(O480="",Q480=""),"",IFERROR(IF(AND(INDEX(Fees!$D$5:$D$15,MATCH(O480,Fees!$A$5:$A$15,0))&gt;0,Q480&lt;INDEX(Fees!$D$5:$D$15,MATCH(O480,Fees!$A$5:$A$15,0))),Q480*INDEX(Fees!$E$5:$E$15,MATCH(O480,Fees!$A$5:$A$15,0))+INDEX(Fees!$F$5:$F$15,MATCH(O480,Fees!$A$5:$A$15,0)),Q480*INDEX(Fees!$B$5:$B$15,MATCH(O480,Fees!$A$5:$A$15,0))+INDEX(Fees!$C$5:$C$15,MATCH(O480,Fees!$A$5:$A$15,0))),""))</f>
        <v/>
      </c>
      <c r="T480" s="6" t="n"/>
      <c r="U480" s="7">
        <f>IF(AND(N480="Sold",Q480&lt;&gt;""),Q480-N(I480)-N(R480)-IF(T480&lt;&gt;"",T480,N(S480)),"")</f>
        <v/>
      </c>
      <c r="V480" s="8">
        <f>IF(AND(U480&lt;&gt;"",N(Q480)&gt;0),U480/Q480,"")</f>
        <v/>
      </c>
      <c r="W480" s="9">
        <f>IF(AND(ISNUMBER(P480),ISNUMBER(L480)),P480-L480,"")</f>
        <v/>
      </c>
      <c r="X480" s="4" t="n"/>
    </row>
    <row r="481">
      <c r="A481" s="4" t="n"/>
      <c r="B481" s="4" t="n"/>
      <c r="C481" s="4" t="n"/>
      <c r="D481" s="4" t="n"/>
      <c r="E481" s="4" t="n"/>
      <c r="F481" s="4" t="n"/>
      <c r="G481" s="4" t="n"/>
      <c r="H481" s="5" t="n"/>
      <c r="I481" s="6" t="n"/>
      <c r="J481" s="4" t="n"/>
      <c r="K481" s="4" t="n"/>
      <c r="L481" s="5" t="n"/>
      <c r="M481" s="6" t="n"/>
      <c r="N481" s="4" t="n"/>
      <c r="O481" s="4" t="n"/>
      <c r="P481" s="5" t="n"/>
      <c r="Q481" s="6" t="n"/>
      <c r="R481" s="6" t="n"/>
      <c r="S481" s="7">
        <f>IF(OR(O481="",Q481=""),"",IFERROR(IF(AND(INDEX(Fees!$D$5:$D$15,MATCH(O481,Fees!$A$5:$A$15,0))&gt;0,Q481&lt;INDEX(Fees!$D$5:$D$15,MATCH(O481,Fees!$A$5:$A$15,0))),Q481*INDEX(Fees!$E$5:$E$15,MATCH(O481,Fees!$A$5:$A$15,0))+INDEX(Fees!$F$5:$F$15,MATCH(O481,Fees!$A$5:$A$15,0)),Q481*INDEX(Fees!$B$5:$B$15,MATCH(O481,Fees!$A$5:$A$15,0))+INDEX(Fees!$C$5:$C$15,MATCH(O481,Fees!$A$5:$A$15,0))),""))</f>
        <v/>
      </c>
      <c r="T481" s="6" t="n"/>
      <c r="U481" s="7">
        <f>IF(AND(N481="Sold",Q481&lt;&gt;""),Q481-N(I481)-N(R481)-IF(T481&lt;&gt;"",T481,N(S481)),"")</f>
        <v/>
      </c>
      <c r="V481" s="8">
        <f>IF(AND(U481&lt;&gt;"",N(Q481)&gt;0),U481/Q481,"")</f>
        <v/>
      </c>
      <c r="W481" s="9">
        <f>IF(AND(ISNUMBER(P481),ISNUMBER(L481)),P481-L481,"")</f>
        <v/>
      </c>
      <c r="X481" s="4" t="n"/>
    </row>
    <row r="482">
      <c r="A482" s="4" t="n"/>
      <c r="B482" s="4" t="n"/>
      <c r="C482" s="4" t="n"/>
      <c r="D482" s="4" t="n"/>
      <c r="E482" s="4" t="n"/>
      <c r="F482" s="4" t="n"/>
      <c r="G482" s="4" t="n"/>
      <c r="H482" s="5" t="n"/>
      <c r="I482" s="6" t="n"/>
      <c r="J482" s="4" t="n"/>
      <c r="K482" s="4" t="n"/>
      <c r="L482" s="5" t="n"/>
      <c r="M482" s="6" t="n"/>
      <c r="N482" s="4" t="n"/>
      <c r="O482" s="4" t="n"/>
      <c r="P482" s="5" t="n"/>
      <c r="Q482" s="6" t="n"/>
      <c r="R482" s="6" t="n"/>
      <c r="S482" s="7">
        <f>IF(OR(O482="",Q482=""),"",IFERROR(IF(AND(INDEX(Fees!$D$5:$D$15,MATCH(O482,Fees!$A$5:$A$15,0))&gt;0,Q482&lt;INDEX(Fees!$D$5:$D$15,MATCH(O482,Fees!$A$5:$A$15,0))),Q482*INDEX(Fees!$E$5:$E$15,MATCH(O482,Fees!$A$5:$A$15,0))+INDEX(Fees!$F$5:$F$15,MATCH(O482,Fees!$A$5:$A$15,0)),Q482*INDEX(Fees!$B$5:$B$15,MATCH(O482,Fees!$A$5:$A$15,0))+INDEX(Fees!$C$5:$C$15,MATCH(O482,Fees!$A$5:$A$15,0))),""))</f>
        <v/>
      </c>
      <c r="T482" s="6" t="n"/>
      <c r="U482" s="7">
        <f>IF(AND(N482="Sold",Q482&lt;&gt;""),Q482-N(I482)-N(R482)-IF(T482&lt;&gt;"",T482,N(S482)),"")</f>
        <v/>
      </c>
      <c r="V482" s="8">
        <f>IF(AND(U482&lt;&gt;"",N(Q482)&gt;0),U482/Q482,"")</f>
        <v/>
      </c>
      <c r="W482" s="9">
        <f>IF(AND(ISNUMBER(P482),ISNUMBER(L482)),P482-L482,"")</f>
        <v/>
      </c>
      <c r="X482" s="4" t="n"/>
    </row>
    <row r="483">
      <c r="A483" s="4" t="n"/>
      <c r="B483" s="4" t="n"/>
      <c r="C483" s="4" t="n"/>
      <c r="D483" s="4" t="n"/>
      <c r="E483" s="4" t="n"/>
      <c r="F483" s="4" t="n"/>
      <c r="G483" s="4" t="n"/>
      <c r="H483" s="5" t="n"/>
      <c r="I483" s="6" t="n"/>
      <c r="J483" s="4" t="n"/>
      <c r="K483" s="4" t="n"/>
      <c r="L483" s="5" t="n"/>
      <c r="M483" s="6" t="n"/>
      <c r="N483" s="4" t="n"/>
      <c r="O483" s="4" t="n"/>
      <c r="P483" s="5" t="n"/>
      <c r="Q483" s="6" t="n"/>
      <c r="R483" s="6" t="n"/>
      <c r="S483" s="7">
        <f>IF(OR(O483="",Q483=""),"",IFERROR(IF(AND(INDEX(Fees!$D$5:$D$15,MATCH(O483,Fees!$A$5:$A$15,0))&gt;0,Q483&lt;INDEX(Fees!$D$5:$D$15,MATCH(O483,Fees!$A$5:$A$15,0))),Q483*INDEX(Fees!$E$5:$E$15,MATCH(O483,Fees!$A$5:$A$15,0))+INDEX(Fees!$F$5:$F$15,MATCH(O483,Fees!$A$5:$A$15,0)),Q483*INDEX(Fees!$B$5:$B$15,MATCH(O483,Fees!$A$5:$A$15,0))+INDEX(Fees!$C$5:$C$15,MATCH(O483,Fees!$A$5:$A$15,0))),""))</f>
        <v/>
      </c>
      <c r="T483" s="6" t="n"/>
      <c r="U483" s="7">
        <f>IF(AND(N483="Sold",Q483&lt;&gt;""),Q483-N(I483)-N(R483)-IF(T483&lt;&gt;"",T483,N(S483)),"")</f>
        <v/>
      </c>
      <c r="V483" s="8">
        <f>IF(AND(U483&lt;&gt;"",N(Q483)&gt;0),U483/Q483,"")</f>
        <v/>
      </c>
      <c r="W483" s="9">
        <f>IF(AND(ISNUMBER(P483),ISNUMBER(L483)),P483-L483,"")</f>
        <v/>
      </c>
      <c r="X483" s="4" t="n"/>
    </row>
    <row r="484">
      <c r="A484" s="4" t="n"/>
      <c r="B484" s="4" t="n"/>
      <c r="C484" s="4" t="n"/>
      <c r="D484" s="4" t="n"/>
      <c r="E484" s="4" t="n"/>
      <c r="F484" s="4" t="n"/>
      <c r="G484" s="4" t="n"/>
      <c r="H484" s="5" t="n"/>
      <c r="I484" s="6" t="n"/>
      <c r="J484" s="4" t="n"/>
      <c r="K484" s="4" t="n"/>
      <c r="L484" s="5" t="n"/>
      <c r="M484" s="6" t="n"/>
      <c r="N484" s="4" t="n"/>
      <c r="O484" s="4" t="n"/>
      <c r="P484" s="5" t="n"/>
      <c r="Q484" s="6" t="n"/>
      <c r="R484" s="6" t="n"/>
      <c r="S484" s="7">
        <f>IF(OR(O484="",Q484=""),"",IFERROR(IF(AND(INDEX(Fees!$D$5:$D$15,MATCH(O484,Fees!$A$5:$A$15,0))&gt;0,Q484&lt;INDEX(Fees!$D$5:$D$15,MATCH(O484,Fees!$A$5:$A$15,0))),Q484*INDEX(Fees!$E$5:$E$15,MATCH(O484,Fees!$A$5:$A$15,0))+INDEX(Fees!$F$5:$F$15,MATCH(O484,Fees!$A$5:$A$15,0)),Q484*INDEX(Fees!$B$5:$B$15,MATCH(O484,Fees!$A$5:$A$15,0))+INDEX(Fees!$C$5:$C$15,MATCH(O484,Fees!$A$5:$A$15,0))),""))</f>
        <v/>
      </c>
      <c r="T484" s="6" t="n"/>
      <c r="U484" s="7">
        <f>IF(AND(N484="Sold",Q484&lt;&gt;""),Q484-N(I484)-N(R484)-IF(T484&lt;&gt;"",T484,N(S484)),"")</f>
        <v/>
      </c>
      <c r="V484" s="8">
        <f>IF(AND(U484&lt;&gt;"",N(Q484)&gt;0),U484/Q484,"")</f>
        <v/>
      </c>
      <c r="W484" s="9">
        <f>IF(AND(ISNUMBER(P484),ISNUMBER(L484)),P484-L484,"")</f>
        <v/>
      </c>
      <c r="X484" s="4" t="n"/>
    </row>
    <row r="485">
      <c r="A485" s="4" t="n"/>
      <c r="B485" s="4" t="n"/>
      <c r="C485" s="4" t="n"/>
      <c r="D485" s="4" t="n"/>
      <c r="E485" s="4" t="n"/>
      <c r="F485" s="4" t="n"/>
      <c r="G485" s="4" t="n"/>
      <c r="H485" s="5" t="n"/>
      <c r="I485" s="6" t="n"/>
      <c r="J485" s="4" t="n"/>
      <c r="K485" s="4" t="n"/>
      <c r="L485" s="5" t="n"/>
      <c r="M485" s="6" t="n"/>
      <c r="N485" s="4" t="n"/>
      <c r="O485" s="4" t="n"/>
      <c r="P485" s="5" t="n"/>
      <c r="Q485" s="6" t="n"/>
      <c r="R485" s="6" t="n"/>
      <c r="S485" s="7">
        <f>IF(OR(O485="",Q485=""),"",IFERROR(IF(AND(INDEX(Fees!$D$5:$D$15,MATCH(O485,Fees!$A$5:$A$15,0))&gt;0,Q485&lt;INDEX(Fees!$D$5:$D$15,MATCH(O485,Fees!$A$5:$A$15,0))),Q485*INDEX(Fees!$E$5:$E$15,MATCH(O485,Fees!$A$5:$A$15,0))+INDEX(Fees!$F$5:$F$15,MATCH(O485,Fees!$A$5:$A$15,0)),Q485*INDEX(Fees!$B$5:$B$15,MATCH(O485,Fees!$A$5:$A$15,0))+INDEX(Fees!$C$5:$C$15,MATCH(O485,Fees!$A$5:$A$15,0))),""))</f>
        <v/>
      </c>
      <c r="T485" s="6" t="n"/>
      <c r="U485" s="7">
        <f>IF(AND(N485="Sold",Q485&lt;&gt;""),Q485-N(I485)-N(R485)-IF(T485&lt;&gt;"",T485,N(S485)),"")</f>
        <v/>
      </c>
      <c r="V485" s="8">
        <f>IF(AND(U485&lt;&gt;"",N(Q485)&gt;0),U485/Q485,"")</f>
        <v/>
      </c>
      <c r="W485" s="9">
        <f>IF(AND(ISNUMBER(P485),ISNUMBER(L485)),P485-L485,"")</f>
        <v/>
      </c>
      <c r="X485" s="4" t="n"/>
    </row>
    <row r="486">
      <c r="A486" s="4" t="n"/>
      <c r="B486" s="4" t="n"/>
      <c r="C486" s="4" t="n"/>
      <c r="D486" s="4" t="n"/>
      <c r="E486" s="4" t="n"/>
      <c r="F486" s="4" t="n"/>
      <c r="G486" s="4" t="n"/>
      <c r="H486" s="5" t="n"/>
      <c r="I486" s="6" t="n"/>
      <c r="J486" s="4" t="n"/>
      <c r="K486" s="4" t="n"/>
      <c r="L486" s="5" t="n"/>
      <c r="M486" s="6" t="n"/>
      <c r="N486" s="4" t="n"/>
      <c r="O486" s="4" t="n"/>
      <c r="P486" s="5" t="n"/>
      <c r="Q486" s="6" t="n"/>
      <c r="R486" s="6" t="n"/>
      <c r="S486" s="7">
        <f>IF(OR(O486="",Q486=""),"",IFERROR(IF(AND(INDEX(Fees!$D$5:$D$15,MATCH(O486,Fees!$A$5:$A$15,0))&gt;0,Q486&lt;INDEX(Fees!$D$5:$D$15,MATCH(O486,Fees!$A$5:$A$15,0))),Q486*INDEX(Fees!$E$5:$E$15,MATCH(O486,Fees!$A$5:$A$15,0))+INDEX(Fees!$F$5:$F$15,MATCH(O486,Fees!$A$5:$A$15,0)),Q486*INDEX(Fees!$B$5:$B$15,MATCH(O486,Fees!$A$5:$A$15,0))+INDEX(Fees!$C$5:$C$15,MATCH(O486,Fees!$A$5:$A$15,0))),""))</f>
        <v/>
      </c>
      <c r="T486" s="6" t="n"/>
      <c r="U486" s="7">
        <f>IF(AND(N486="Sold",Q486&lt;&gt;""),Q486-N(I486)-N(R486)-IF(T486&lt;&gt;"",T486,N(S486)),"")</f>
        <v/>
      </c>
      <c r="V486" s="8">
        <f>IF(AND(U486&lt;&gt;"",N(Q486)&gt;0),U486/Q486,"")</f>
        <v/>
      </c>
      <c r="W486" s="9">
        <f>IF(AND(ISNUMBER(P486),ISNUMBER(L486)),P486-L486,"")</f>
        <v/>
      </c>
      <c r="X486" s="4" t="n"/>
    </row>
    <row r="487">
      <c r="A487" s="4" t="n"/>
      <c r="B487" s="4" t="n"/>
      <c r="C487" s="4" t="n"/>
      <c r="D487" s="4" t="n"/>
      <c r="E487" s="4" t="n"/>
      <c r="F487" s="4" t="n"/>
      <c r="G487" s="4" t="n"/>
      <c r="H487" s="5" t="n"/>
      <c r="I487" s="6" t="n"/>
      <c r="J487" s="4" t="n"/>
      <c r="K487" s="4" t="n"/>
      <c r="L487" s="5" t="n"/>
      <c r="M487" s="6" t="n"/>
      <c r="N487" s="4" t="n"/>
      <c r="O487" s="4" t="n"/>
      <c r="P487" s="5" t="n"/>
      <c r="Q487" s="6" t="n"/>
      <c r="R487" s="6" t="n"/>
      <c r="S487" s="7">
        <f>IF(OR(O487="",Q487=""),"",IFERROR(IF(AND(INDEX(Fees!$D$5:$D$15,MATCH(O487,Fees!$A$5:$A$15,0))&gt;0,Q487&lt;INDEX(Fees!$D$5:$D$15,MATCH(O487,Fees!$A$5:$A$15,0))),Q487*INDEX(Fees!$E$5:$E$15,MATCH(O487,Fees!$A$5:$A$15,0))+INDEX(Fees!$F$5:$F$15,MATCH(O487,Fees!$A$5:$A$15,0)),Q487*INDEX(Fees!$B$5:$B$15,MATCH(O487,Fees!$A$5:$A$15,0))+INDEX(Fees!$C$5:$C$15,MATCH(O487,Fees!$A$5:$A$15,0))),""))</f>
        <v/>
      </c>
      <c r="T487" s="6" t="n"/>
      <c r="U487" s="7">
        <f>IF(AND(N487="Sold",Q487&lt;&gt;""),Q487-N(I487)-N(R487)-IF(T487&lt;&gt;"",T487,N(S487)),"")</f>
        <v/>
      </c>
      <c r="V487" s="8">
        <f>IF(AND(U487&lt;&gt;"",N(Q487)&gt;0),U487/Q487,"")</f>
        <v/>
      </c>
      <c r="W487" s="9">
        <f>IF(AND(ISNUMBER(P487),ISNUMBER(L487)),P487-L487,"")</f>
        <v/>
      </c>
      <c r="X487" s="4" t="n"/>
    </row>
    <row r="488">
      <c r="A488" s="4" t="n"/>
      <c r="B488" s="4" t="n"/>
      <c r="C488" s="4" t="n"/>
      <c r="D488" s="4" t="n"/>
      <c r="E488" s="4" t="n"/>
      <c r="F488" s="4" t="n"/>
      <c r="G488" s="4" t="n"/>
      <c r="H488" s="5" t="n"/>
      <c r="I488" s="6" t="n"/>
      <c r="J488" s="4" t="n"/>
      <c r="K488" s="4" t="n"/>
      <c r="L488" s="5" t="n"/>
      <c r="M488" s="6" t="n"/>
      <c r="N488" s="4" t="n"/>
      <c r="O488" s="4" t="n"/>
      <c r="P488" s="5" t="n"/>
      <c r="Q488" s="6" t="n"/>
      <c r="R488" s="6" t="n"/>
      <c r="S488" s="7">
        <f>IF(OR(O488="",Q488=""),"",IFERROR(IF(AND(INDEX(Fees!$D$5:$D$15,MATCH(O488,Fees!$A$5:$A$15,0))&gt;0,Q488&lt;INDEX(Fees!$D$5:$D$15,MATCH(O488,Fees!$A$5:$A$15,0))),Q488*INDEX(Fees!$E$5:$E$15,MATCH(O488,Fees!$A$5:$A$15,0))+INDEX(Fees!$F$5:$F$15,MATCH(O488,Fees!$A$5:$A$15,0)),Q488*INDEX(Fees!$B$5:$B$15,MATCH(O488,Fees!$A$5:$A$15,0))+INDEX(Fees!$C$5:$C$15,MATCH(O488,Fees!$A$5:$A$15,0))),""))</f>
        <v/>
      </c>
      <c r="T488" s="6" t="n"/>
      <c r="U488" s="7">
        <f>IF(AND(N488="Sold",Q488&lt;&gt;""),Q488-N(I488)-N(R488)-IF(T488&lt;&gt;"",T488,N(S488)),"")</f>
        <v/>
      </c>
      <c r="V488" s="8">
        <f>IF(AND(U488&lt;&gt;"",N(Q488)&gt;0),U488/Q488,"")</f>
        <v/>
      </c>
      <c r="W488" s="9">
        <f>IF(AND(ISNUMBER(P488),ISNUMBER(L488)),P488-L488,"")</f>
        <v/>
      </c>
      <c r="X488" s="4" t="n"/>
    </row>
    <row r="489">
      <c r="A489" s="4" t="n"/>
      <c r="B489" s="4" t="n"/>
      <c r="C489" s="4" t="n"/>
      <c r="D489" s="4" t="n"/>
      <c r="E489" s="4" t="n"/>
      <c r="F489" s="4" t="n"/>
      <c r="G489" s="4" t="n"/>
      <c r="H489" s="5" t="n"/>
      <c r="I489" s="6" t="n"/>
      <c r="J489" s="4" t="n"/>
      <c r="K489" s="4" t="n"/>
      <c r="L489" s="5" t="n"/>
      <c r="M489" s="6" t="n"/>
      <c r="N489" s="4" t="n"/>
      <c r="O489" s="4" t="n"/>
      <c r="P489" s="5" t="n"/>
      <c r="Q489" s="6" t="n"/>
      <c r="R489" s="6" t="n"/>
      <c r="S489" s="7">
        <f>IF(OR(O489="",Q489=""),"",IFERROR(IF(AND(INDEX(Fees!$D$5:$D$15,MATCH(O489,Fees!$A$5:$A$15,0))&gt;0,Q489&lt;INDEX(Fees!$D$5:$D$15,MATCH(O489,Fees!$A$5:$A$15,0))),Q489*INDEX(Fees!$E$5:$E$15,MATCH(O489,Fees!$A$5:$A$15,0))+INDEX(Fees!$F$5:$F$15,MATCH(O489,Fees!$A$5:$A$15,0)),Q489*INDEX(Fees!$B$5:$B$15,MATCH(O489,Fees!$A$5:$A$15,0))+INDEX(Fees!$C$5:$C$15,MATCH(O489,Fees!$A$5:$A$15,0))),""))</f>
        <v/>
      </c>
      <c r="T489" s="6" t="n"/>
      <c r="U489" s="7">
        <f>IF(AND(N489="Sold",Q489&lt;&gt;""),Q489-N(I489)-N(R489)-IF(T489&lt;&gt;"",T489,N(S489)),"")</f>
        <v/>
      </c>
      <c r="V489" s="8">
        <f>IF(AND(U489&lt;&gt;"",N(Q489)&gt;0),U489/Q489,"")</f>
        <v/>
      </c>
      <c r="W489" s="9">
        <f>IF(AND(ISNUMBER(P489),ISNUMBER(L489)),P489-L489,"")</f>
        <v/>
      </c>
      <c r="X489" s="4" t="n"/>
    </row>
    <row r="490">
      <c r="A490" s="4" t="n"/>
      <c r="B490" s="4" t="n"/>
      <c r="C490" s="4" t="n"/>
      <c r="D490" s="4" t="n"/>
      <c r="E490" s="4" t="n"/>
      <c r="F490" s="4" t="n"/>
      <c r="G490" s="4" t="n"/>
      <c r="H490" s="5" t="n"/>
      <c r="I490" s="6" t="n"/>
      <c r="J490" s="4" t="n"/>
      <c r="K490" s="4" t="n"/>
      <c r="L490" s="5" t="n"/>
      <c r="M490" s="6" t="n"/>
      <c r="N490" s="4" t="n"/>
      <c r="O490" s="4" t="n"/>
      <c r="P490" s="5" t="n"/>
      <c r="Q490" s="6" t="n"/>
      <c r="R490" s="6" t="n"/>
      <c r="S490" s="7">
        <f>IF(OR(O490="",Q490=""),"",IFERROR(IF(AND(INDEX(Fees!$D$5:$D$15,MATCH(O490,Fees!$A$5:$A$15,0))&gt;0,Q490&lt;INDEX(Fees!$D$5:$D$15,MATCH(O490,Fees!$A$5:$A$15,0))),Q490*INDEX(Fees!$E$5:$E$15,MATCH(O490,Fees!$A$5:$A$15,0))+INDEX(Fees!$F$5:$F$15,MATCH(O490,Fees!$A$5:$A$15,0)),Q490*INDEX(Fees!$B$5:$B$15,MATCH(O490,Fees!$A$5:$A$15,0))+INDEX(Fees!$C$5:$C$15,MATCH(O490,Fees!$A$5:$A$15,0))),""))</f>
        <v/>
      </c>
      <c r="T490" s="6" t="n"/>
      <c r="U490" s="7">
        <f>IF(AND(N490="Sold",Q490&lt;&gt;""),Q490-N(I490)-N(R490)-IF(T490&lt;&gt;"",T490,N(S490)),"")</f>
        <v/>
      </c>
      <c r="V490" s="8">
        <f>IF(AND(U490&lt;&gt;"",N(Q490)&gt;0),U490/Q490,"")</f>
        <v/>
      </c>
      <c r="W490" s="9">
        <f>IF(AND(ISNUMBER(P490),ISNUMBER(L490)),P490-L490,"")</f>
        <v/>
      </c>
      <c r="X490" s="4" t="n"/>
    </row>
    <row r="491">
      <c r="A491" s="4" t="n"/>
      <c r="B491" s="4" t="n"/>
      <c r="C491" s="4" t="n"/>
      <c r="D491" s="4" t="n"/>
      <c r="E491" s="4" t="n"/>
      <c r="F491" s="4" t="n"/>
      <c r="G491" s="4" t="n"/>
      <c r="H491" s="5" t="n"/>
      <c r="I491" s="6" t="n"/>
      <c r="J491" s="4" t="n"/>
      <c r="K491" s="4" t="n"/>
      <c r="L491" s="5" t="n"/>
      <c r="M491" s="6" t="n"/>
      <c r="N491" s="4" t="n"/>
      <c r="O491" s="4" t="n"/>
      <c r="P491" s="5" t="n"/>
      <c r="Q491" s="6" t="n"/>
      <c r="R491" s="6" t="n"/>
      <c r="S491" s="7">
        <f>IF(OR(O491="",Q491=""),"",IFERROR(IF(AND(INDEX(Fees!$D$5:$D$15,MATCH(O491,Fees!$A$5:$A$15,0))&gt;0,Q491&lt;INDEX(Fees!$D$5:$D$15,MATCH(O491,Fees!$A$5:$A$15,0))),Q491*INDEX(Fees!$E$5:$E$15,MATCH(O491,Fees!$A$5:$A$15,0))+INDEX(Fees!$F$5:$F$15,MATCH(O491,Fees!$A$5:$A$15,0)),Q491*INDEX(Fees!$B$5:$B$15,MATCH(O491,Fees!$A$5:$A$15,0))+INDEX(Fees!$C$5:$C$15,MATCH(O491,Fees!$A$5:$A$15,0))),""))</f>
        <v/>
      </c>
      <c r="T491" s="6" t="n"/>
      <c r="U491" s="7">
        <f>IF(AND(N491="Sold",Q491&lt;&gt;""),Q491-N(I491)-N(R491)-IF(T491&lt;&gt;"",T491,N(S491)),"")</f>
        <v/>
      </c>
      <c r="V491" s="8">
        <f>IF(AND(U491&lt;&gt;"",N(Q491)&gt;0),U491/Q491,"")</f>
        <v/>
      </c>
      <c r="W491" s="9">
        <f>IF(AND(ISNUMBER(P491),ISNUMBER(L491)),P491-L491,"")</f>
        <v/>
      </c>
      <c r="X491" s="4" t="n"/>
    </row>
    <row r="492">
      <c r="A492" s="4" t="n"/>
      <c r="B492" s="4" t="n"/>
      <c r="C492" s="4" t="n"/>
      <c r="D492" s="4" t="n"/>
      <c r="E492" s="4" t="n"/>
      <c r="F492" s="4" t="n"/>
      <c r="G492" s="4" t="n"/>
      <c r="H492" s="5" t="n"/>
      <c r="I492" s="6" t="n"/>
      <c r="J492" s="4" t="n"/>
      <c r="K492" s="4" t="n"/>
      <c r="L492" s="5" t="n"/>
      <c r="M492" s="6" t="n"/>
      <c r="N492" s="4" t="n"/>
      <c r="O492" s="4" t="n"/>
      <c r="P492" s="5" t="n"/>
      <c r="Q492" s="6" t="n"/>
      <c r="R492" s="6" t="n"/>
      <c r="S492" s="7">
        <f>IF(OR(O492="",Q492=""),"",IFERROR(IF(AND(INDEX(Fees!$D$5:$D$15,MATCH(O492,Fees!$A$5:$A$15,0))&gt;0,Q492&lt;INDEX(Fees!$D$5:$D$15,MATCH(O492,Fees!$A$5:$A$15,0))),Q492*INDEX(Fees!$E$5:$E$15,MATCH(O492,Fees!$A$5:$A$15,0))+INDEX(Fees!$F$5:$F$15,MATCH(O492,Fees!$A$5:$A$15,0)),Q492*INDEX(Fees!$B$5:$B$15,MATCH(O492,Fees!$A$5:$A$15,0))+INDEX(Fees!$C$5:$C$15,MATCH(O492,Fees!$A$5:$A$15,0))),""))</f>
        <v/>
      </c>
      <c r="T492" s="6" t="n"/>
      <c r="U492" s="7">
        <f>IF(AND(N492="Sold",Q492&lt;&gt;""),Q492-N(I492)-N(R492)-IF(T492&lt;&gt;"",T492,N(S492)),"")</f>
        <v/>
      </c>
      <c r="V492" s="8">
        <f>IF(AND(U492&lt;&gt;"",N(Q492)&gt;0),U492/Q492,"")</f>
        <v/>
      </c>
      <c r="W492" s="9">
        <f>IF(AND(ISNUMBER(P492),ISNUMBER(L492)),P492-L492,"")</f>
        <v/>
      </c>
      <c r="X492" s="4" t="n"/>
    </row>
    <row r="493">
      <c r="A493" s="4" t="n"/>
      <c r="B493" s="4" t="n"/>
      <c r="C493" s="4" t="n"/>
      <c r="D493" s="4" t="n"/>
      <c r="E493" s="4" t="n"/>
      <c r="F493" s="4" t="n"/>
      <c r="G493" s="4" t="n"/>
      <c r="H493" s="5" t="n"/>
      <c r="I493" s="6" t="n"/>
      <c r="J493" s="4" t="n"/>
      <c r="K493" s="4" t="n"/>
      <c r="L493" s="5" t="n"/>
      <c r="M493" s="6" t="n"/>
      <c r="N493" s="4" t="n"/>
      <c r="O493" s="4" t="n"/>
      <c r="P493" s="5" t="n"/>
      <c r="Q493" s="6" t="n"/>
      <c r="R493" s="6" t="n"/>
      <c r="S493" s="7">
        <f>IF(OR(O493="",Q493=""),"",IFERROR(IF(AND(INDEX(Fees!$D$5:$D$15,MATCH(O493,Fees!$A$5:$A$15,0))&gt;0,Q493&lt;INDEX(Fees!$D$5:$D$15,MATCH(O493,Fees!$A$5:$A$15,0))),Q493*INDEX(Fees!$E$5:$E$15,MATCH(O493,Fees!$A$5:$A$15,0))+INDEX(Fees!$F$5:$F$15,MATCH(O493,Fees!$A$5:$A$15,0)),Q493*INDEX(Fees!$B$5:$B$15,MATCH(O493,Fees!$A$5:$A$15,0))+INDEX(Fees!$C$5:$C$15,MATCH(O493,Fees!$A$5:$A$15,0))),""))</f>
        <v/>
      </c>
      <c r="T493" s="6" t="n"/>
      <c r="U493" s="7">
        <f>IF(AND(N493="Sold",Q493&lt;&gt;""),Q493-N(I493)-N(R493)-IF(T493&lt;&gt;"",T493,N(S493)),"")</f>
        <v/>
      </c>
      <c r="V493" s="8">
        <f>IF(AND(U493&lt;&gt;"",N(Q493)&gt;0),U493/Q493,"")</f>
        <v/>
      </c>
      <c r="W493" s="9">
        <f>IF(AND(ISNUMBER(P493),ISNUMBER(L493)),P493-L493,"")</f>
        <v/>
      </c>
      <c r="X493" s="4" t="n"/>
    </row>
    <row r="494">
      <c r="A494" s="4" t="n"/>
      <c r="B494" s="4" t="n"/>
      <c r="C494" s="4" t="n"/>
      <c r="D494" s="4" t="n"/>
      <c r="E494" s="4" t="n"/>
      <c r="F494" s="4" t="n"/>
      <c r="G494" s="4" t="n"/>
      <c r="H494" s="5" t="n"/>
      <c r="I494" s="6" t="n"/>
      <c r="J494" s="4" t="n"/>
      <c r="K494" s="4" t="n"/>
      <c r="L494" s="5" t="n"/>
      <c r="M494" s="6" t="n"/>
      <c r="N494" s="4" t="n"/>
      <c r="O494" s="4" t="n"/>
      <c r="P494" s="5" t="n"/>
      <c r="Q494" s="6" t="n"/>
      <c r="R494" s="6" t="n"/>
      <c r="S494" s="7">
        <f>IF(OR(O494="",Q494=""),"",IFERROR(IF(AND(INDEX(Fees!$D$5:$D$15,MATCH(O494,Fees!$A$5:$A$15,0))&gt;0,Q494&lt;INDEX(Fees!$D$5:$D$15,MATCH(O494,Fees!$A$5:$A$15,0))),Q494*INDEX(Fees!$E$5:$E$15,MATCH(O494,Fees!$A$5:$A$15,0))+INDEX(Fees!$F$5:$F$15,MATCH(O494,Fees!$A$5:$A$15,0)),Q494*INDEX(Fees!$B$5:$B$15,MATCH(O494,Fees!$A$5:$A$15,0))+INDEX(Fees!$C$5:$C$15,MATCH(O494,Fees!$A$5:$A$15,0))),""))</f>
        <v/>
      </c>
      <c r="T494" s="6" t="n"/>
      <c r="U494" s="7">
        <f>IF(AND(N494="Sold",Q494&lt;&gt;""),Q494-N(I494)-N(R494)-IF(T494&lt;&gt;"",T494,N(S494)),"")</f>
        <v/>
      </c>
      <c r="V494" s="8">
        <f>IF(AND(U494&lt;&gt;"",N(Q494)&gt;0),U494/Q494,"")</f>
        <v/>
      </c>
      <c r="W494" s="9">
        <f>IF(AND(ISNUMBER(P494),ISNUMBER(L494)),P494-L494,"")</f>
        <v/>
      </c>
      <c r="X494" s="4" t="n"/>
    </row>
    <row r="495">
      <c r="A495" s="4" t="n"/>
      <c r="B495" s="4" t="n"/>
      <c r="C495" s="4" t="n"/>
      <c r="D495" s="4" t="n"/>
      <c r="E495" s="4" t="n"/>
      <c r="F495" s="4" t="n"/>
      <c r="G495" s="4" t="n"/>
      <c r="H495" s="5" t="n"/>
      <c r="I495" s="6" t="n"/>
      <c r="J495" s="4" t="n"/>
      <c r="K495" s="4" t="n"/>
      <c r="L495" s="5" t="n"/>
      <c r="M495" s="6" t="n"/>
      <c r="N495" s="4" t="n"/>
      <c r="O495" s="4" t="n"/>
      <c r="P495" s="5" t="n"/>
      <c r="Q495" s="6" t="n"/>
      <c r="R495" s="6" t="n"/>
      <c r="S495" s="7">
        <f>IF(OR(O495="",Q495=""),"",IFERROR(IF(AND(INDEX(Fees!$D$5:$D$15,MATCH(O495,Fees!$A$5:$A$15,0))&gt;0,Q495&lt;INDEX(Fees!$D$5:$D$15,MATCH(O495,Fees!$A$5:$A$15,0))),Q495*INDEX(Fees!$E$5:$E$15,MATCH(O495,Fees!$A$5:$A$15,0))+INDEX(Fees!$F$5:$F$15,MATCH(O495,Fees!$A$5:$A$15,0)),Q495*INDEX(Fees!$B$5:$B$15,MATCH(O495,Fees!$A$5:$A$15,0))+INDEX(Fees!$C$5:$C$15,MATCH(O495,Fees!$A$5:$A$15,0))),""))</f>
        <v/>
      </c>
      <c r="T495" s="6" t="n"/>
      <c r="U495" s="7">
        <f>IF(AND(N495="Sold",Q495&lt;&gt;""),Q495-N(I495)-N(R495)-IF(T495&lt;&gt;"",T495,N(S495)),"")</f>
        <v/>
      </c>
      <c r="V495" s="8">
        <f>IF(AND(U495&lt;&gt;"",N(Q495)&gt;0),U495/Q495,"")</f>
        <v/>
      </c>
      <c r="W495" s="9">
        <f>IF(AND(ISNUMBER(P495),ISNUMBER(L495)),P495-L495,"")</f>
        <v/>
      </c>
      <c r="X495" s="4" t="n"/>
    </row>
    <row r="496">
      <c r="A496" s="4" t="n"/>
      <c r="B496" s="4" t="n"/>
      <c r="C496" s="4" t="n"/>
      <c r="D496" s="4" t="n"/>
      <c r="E496" s="4" t="n"/>
      <c r="F496" s="4" t="n"/>
      <c r="G496" s="4" t="n"/>
      <c r="H496" s="5" t="n"/>
      <c r="I496" s="6" t="n"/>
      <c r="J496" s="4" t="n"/>
      <c r="K496" s="4" t="n"/>
      <c r="L496" s="5" t="n"/>
      <c r="M496" s="6" t="n"/>
      <c r="N496" s="4" t="n"/>
      <c r="O496" s="4" t="n"/>
      <c r="P496" s="5" t="n"/>
      <c r="Q496" s="6" t="n"/>
      <c r="R496" s="6" t="n"/>
      <c r="S496" s="7">
        <f>IF(OR(O496="",Q496=""),"",IFERROR(IF(AND(INDEX(Fees!$D$5:$D$15,MATCH(O496,Fees!$A$5:$A$15,0))&gt;0,Q496&lt;INDEX(Fees!$D$5:$D$15,MATCH(O496,Fees!$A$5:$A$15,0))),Q496*INDEX(Fees!$E$5:$E$15,MATCH(O496,Fees!$A$5:$A$15,0))+INDEX(Fees!$F$5:$F$15,MATCH(O496,Fees!$A$5:$A$15,0)),Q496*INDEX(Fees!$B$5:$B$15,MATCH(O496,Fees!$A$5:$A$15,0))+INDEX(Fees!$C$5:$C$15,MATCH(O496,Fees!$A$5:$A$15,0))),""))</f>
        <v/>
      </c>
      <c r="T496" s="6" t="n"/>
      <c r="U496" s="7">
        <f>IF(AND(N496="Sold",Q496&lt;&gt;""),Q496-N(I496)-N(R496)-IF(T496&lt;&gt;"",T496,N(S496)),"")</f>
        <v/>
      </c>
      <c r="V496" s="8">
        <f>IF(AND(U496&lt;&gt;"",N(Q496)&gt;0),U496/Q496,"")</f>
        <v/>
      </c>
      <c r="W496" s="9">
        <f>IF(AND(ISNUMBER(P496),ISNUMBER(L496)),P496-L496,"")</f>
        <v/>
      </c>
      <c r="X496" s="4" t="n"/>
    </row>
    <row r="497">
      <c r="A497" s="4" t="n"/>
      <c r="B497" s="4" t="n"/>
      <c r="C497" s="4" t="n"/>
      <c r="D497" s="4" t="n"/>
      <c r="E497" s="4" t="n"/>
      <c r="F497" s="4" t="n"/>
      <c r="G497" s="4" t="n"/>
      <c r="H497" s="5" t="n"/>
      <c r="I497" s="6" t="n"/>
      <c r="J497" s="4" t="n"/>
      <c r="K497" s="4" t="n"/>
      <c r="L497" s="5" t="n"/>
      <c r="M497" s="6" t="n"/>
      <c r="N497" s="4" t="n"/>
      <c r="O497" s="4" t="n"/>
      <c r="P497" s="5" t="n"/>
      <c r="Q497" s="6" t="n"/>
      <c r="R497" s="6" t="n"/>
      <c r="S497" s="7">
        <f>IF(OR(O497="",Q497=""),"",IFERROR(IF(AND(INDEX(Fees!$D$5:$D$15,MATCH(O497,Fees!$A$5:$A$15,0))&gt;0,Q497&lt;INDEX(Fees!$D$5:$D$15,MATCH(O497,Fees!$A$5:$A$15,0))),Q497*INDEX(Fees!$E$5:$E$15,MATCH(O497,Fees!$A$5:$A$15,0))+INDEX(Fees!$F$5:$F$15,MATCH(O497,Fees!$A$5:$A$15,0)),Q497*INDEX(Fees!$B$5:$B$15,MATCH(O497,Fees!$A$5:$A$15,0))+INDEX(Fees!$C$5:$C$15,MATCH(O497,Fees!$A$5:$A$15,0))),""))</f>
        <v/>
      </c>
      <c r="T497" s="6" t="n"/>
      <c r="U497" s="7">
        <f>IF(AND(N497="Sold",Q497&lt;&gt;""),Q497-N(I497)-N(R497)-IF(T497&lt;&gt;"",T497,N(S497)),"")</f>
        <v/>
      </c>
      <c r="V497" s="8">
        <f>IF(AND(U497&lt;&gt;"",N(Q497)&gt;0),U497/Q497,"")</f>
        <v/>
      </c>
      <c r="W497" s="9">
        <f>IF(AND(ISNUMBER(P497),ISNUMBER(L497)),P497-L497,"")</f>
        <v/>
      </c>
      <c r="X497" s="4" t="n"/>
    </row>
    <row r="498">
      <c r="A498" s="4" t="n"/>
      <c r="B498" s="4" t="n"/>
      <c r="C498" s="4" t="n"/>
      <c r="D498" s="4" t="n"/>
      <c r="E498" s="4" t="n"/>
      <c r="F498" s="4" t="n"/>
      <c r="G498" s="4" t="n"/>
      <c r="H498" s="5" t="n"/>
      <c r="I498" s="6" t="n"/>
      <c r="J498" s="4" t="n"/>
      <c r="K498" s="4" t="n"/>
      <c r="L498" s="5" t="n"/>
      <c r="M498" s="6" t="n"/>
      <c r="N498" s="4" t="n"/>
      <c r="O498" s="4" t="n"/>
      <c r="P498" s="5" t="n"/>
      <c r="Q498" s="6" t="n"/>
      <c r="R498" s="6" t="n"/>
      <c r="S498" s="7">
        <f>IF(OR(O498="",Q498=""),"",IFERROR(IF(AND(INDEX(Fees!$D$5:$D$15,MATCH(O498,Fees!$A$5:$A$15,0))&gt;0,Q498&lt;INDEX(Fees!$D$5:$D$15,MATCH(O498,Fees!$A$5:$A$15,0))),Q498*INDEX(Fees!$E$5:$E$15,MATCH(O498,Fees!$A$5:$A$15,0))+INDEX(Fees!$F$5:$F$15,MATCH(O498,Fees!$A$5:$A$15,0)),Q498*INDEX(Fees!$B$5:$B$15,MATCH(O498,Fees!$A$5:$A$15,0))+INDEX(Fees!$C$5:$C$15,MATCH(O498,Fees!$A$5:$A$15,0))),""))</f>
        <v/>
      </c>
      <c r="T498" s="6" t="n"/>
      <c r="U498" s="7">
        <f>IF(AND(N498="Sold",Q498&lt;&gt;""),Q498-N(I498)-N(R498)-IF(T498&lt;&gt;"",T498,N(S498)),"")</f>
        <v/>
      </c>
      <c r="V498" s="8">
        <f>IF(AND(U498&lt;&gt;"",N(Q498)&gt;0),U498/Q498,"")</f>
        <v/>
      </c>
      <c r="W498" s="9">
        <f>IF(AND(ISNUMBER(P498),ISNUMBER(L498)),P498-L498,"")</f>
        <v/>
      </c>
      <c r="X498" s="4" t="n"/>
    </row>
    <row r="499">
      <c r="A499" s="4" t="n"/>
      <c r="B499" s="4" t="n"/>
      <c r="C499" s="4" t="n"/>
      <c r="D499" s="4" t="n"/>
      <c r="E499" s="4" t="n"/>
      <c r="F499" s="4" t="n"/>
      <c r="G499" s="4" t="n"/>
      <c r="H499" s="5" t="n"/>
      <c r="I499" s="6" t="n"/>
      <c r="J499" s="4" t="n"/>
      <c r="K499" s="4" t="n"/>
      <c r="L499" s="5" t="n"/>
      <c r="M499" s="6" t="n"/>
      <c r="N499" s="4" t="n"/>
      <c r="O499" s="4" t="n"/>
      <c r="P499" s="5" t="n"/>
      <c r="Q499" s="6" t="n"/>
      <c r="R499" s="6" t="n"/>
      <c r="S499" s="7">
        <f>IF(OR(O499="",Q499=""),"",IFERROR(IF(AND(INDEX(Fees!$D$5:$D$15,MATCH(O499,Fees!$A$5:$A$15,0))&gt;0,Q499&lt;INDEX(Fees!$D$5:$D$15,MATCH(O499,Fees!$A$5:$A$15,0))),Q499*INDEX(Fees!$E$5:$E$15,MATCH(O499,Fees!$A$5:$A$15,0))+INDEX(Fees!$F$5:$F$15,MATCH(O499,Fees!$A$5:$A$15,0)),Q499*INDEX(Fees!$B$5:$B$15,MATCH(O499,Fees!$A$5:$A$15,0))+INDEX(Fees!$C$5:$C$15,MATCH(O499,Fees!$A$5:$A$15,0))),""))</f>
        <v/>
      </c>
      <c r="T499" s="6" t="n"/>
      <c r="U499" s="7">
        <f>IF(AND(N499="Sold",Q499&lt;&gt;""),Q499-N(I499)-N(R499)-IF(T499&lt;&gt;"",T499,N(S499)),"")</f>
        <v/>
      </c>
      <c r="V499" s="8">
        <f>IF(AND(U499&lt;&gt;"",N(Q499)&gt;0),U499/Q499,"")</f>
        <v/>
      </c>
      <c r="W499" s="9">
        <f>IF(AND(ISNUMBER(P499),ISNUMBER(L499)),P499-L499,"")</f>
        <v/>
      </c>
      <c r="X499" s="4" t="n"/>
    </row>
    <row r="500">
      <c r="A500" s="4" t="n"/>
      <c r="B500" s="4" t="n"/>
      <c r="C500" s="4" t="n"/>
      <c r="D500" s="4" t="n"/>
      <c r="E500" s="4" t="n"/>
      <c r="F500" s="4" t="n"/>
      <c r="G500" s="4" t="n"/>
      <c r="H500" s="5" t="n"/>
      <c r="I500" s="6" t="n"/>
      <c r="J500" s="4" t="n"/>
      <c r="K500" s="4" t="n"/>
      <c r="L500" s="5" t="n"/>
      <c r="M500" s="6" t="n"/>
      <c r="N500" s="4" t="n"/>
      <c r="O500" s="4" t="n"/>
      <c r="P500" s="5" t="n"/>
      <c r="Q500" s="6" t="n"/>
      <c r="R500" s="6" t="n"/>
      <c r="S500" s="7">
        <f>IF(OR(O500="",Q500=""),"",IFERROR(IF(AND(INDEX(Fees!$D$5:$D$15,MATCH(O500,Fees!$A$5:$A$15,0))&gt;0,Q500&lt;INDEX(Fees!$D$5:$D$15,MATCH(O500,Fees!$A$5:$A$15,0))),Q500*INDEX(Fees!$E$5:$E$15,MATCH(O500,Fees!$A$5:$A$15,0))+INDEX(Fees!$F$5:$F$15,MATCH(O500,Fees!$A$5:$A$15,0)),Q500*INDEX(Fees!$B$5:$B$15,MATCH(O500,Fees!$A$5:$A$15,0))+INDEX(Fees!$C$5:$C$15,MATCH(O500,Fees!$A$5:$A$15,0))),""))</f>
        <v/>
      </c>
      <c r="T500" s="6" t="n"/>
      <c r="U500" s="7">
        <f>IF(AND(N500="Sold",Q500&lt;&gt;""),Q500-N(I500)-N(R500)-IF(T500&lt;&gt;"",T500,N(S500)),"")</f>
        <v/>
      </c>
      <c r="V500" s="8">
        <f>IF(AND(U500&lt;&gt;"",N(Q500)&gt;0),U500/Q500,"")</f>
        <v/>
      </c>
      <c r="W500" s="9">
        <f>IF(AND(ISNUMBER(P500),ISNUMBER(L500)),P500-L500,"")</f>
        <v/>
      </c>
      <c r="X500" s="4" t="n"/>
    </row>
    <row r="501">
      <c r="A501" s="4" t="n"/>
      <c r="B501" s="4" t="n"/>
      <c r="C501" s="4" t="n"/>
      <c r="D501" s="4" t="n"/>
      <c r="E501" s="4" t="n"/>
      <c r="F501" s="4" t="n"/>
      <c r="G501" s="4" t="n"/>
      <c r="H501" s="5" t="n"/>
      <c r="I501" s="6" t="n"/>
      <c r="J501" s="4" t="n"/>
      <c r="K501" s="4" t="n"/>
      <c r="L501" s="5" t="n"/>
      <c r="M501" s="6" t="n"/>
      <c r="N501" s="4" t="n"/>
      <c r="O501" s="4" t="n"/>
      <c r="P501" s="5" t="n"/>
      <c r="Q501" s="6" t="n"/>
      <c r="R501" s="6" t="n"/>
      <c r="S501" s="7">
        <f>IF(OR(O501="",Q501=""),"",IFERROR(IF(AND(INDEX(Fees!$D$5:$D$15,MATCH(O501,Fees!$A$5:$A$15,0))&gt;0,Q501&lt;INDEX(Fees!$D$5:$D$15,MATCH(O501,Fees!$A$5:$A$15,0))),Q501*INDEX(Fees!$E$5:$E$15,MATCH(O501,Fees!$A$5:$A$15,0))+INDEX(Fees!$F$5:$F$15,MATCH(O501,Fees!$A$5:$A$15,0)),Q501*INDEX(Fees!$B$5:$B$15,MATCH(O501,Fees!$A$5:$A$15,0))+INDEX(Fees!$C$5:$C$15,MATCH(O501,Fees!$A$5:$A$15,0))),""))</f>
        <v/>
      </c>
      <c r="T501" s="6" t="n"/>
      <c r="U501" s="7">
        <f>IF(AND(N501="Sold",Q501&lt;&gt;""),Q501-N(I501)-N(R501)-IF(T501&lt;&gt;"",T501,N(S501)),"")</f>
        <v/>
      </c>
      <c r="V501" s="8">
        <f>IF(AND(U501&lt;&gt;"",N(Q501)&gt;0),U501/Q501,"")</f>
        <v/>
      </c>
      <c r="W501" s="9">
        <f>IF(AND(ISNUMBER(P501),ISNUMBER(L501)),P501-L501,"")</f>
        <v/>
      </c>
      <c r="X501" s="4" t="n"/>
    </row>
    <row r="502">
      <c r="A502" s="4" t="n"/>
      <c r="B502" s="4" t="n"/>
      <c r="C502" s="4" t="n"/>
      <c r="D502" s="4" t="n"/>
      <c r="E502" s="4" t="n"/>
      <c r="F502" s="4" t="n"/>
      <c r="G502" s="4" t="n"/>
      <c r="H502" s="5" t="n"/>
      <c r="I502" s="6" t="n"/>
      <c r="J502" s="4" t="n"/>
      <c r="K502" s="4" t="n"/>
      <c r="L502" s="5" t="n"/>
      <c r="M502" s="6" t="n"/>
      <c r="N502" s="4" t="n"/>
      <c r="O502" s="4" t="n"/>
      <c r="P502" s="5" t="n"/>
      <c r="Q502" s="6" t="n"/>
      <c r="R502" s="6" t="n"/>
      <c r="S502" s="7">
        <f>IF(OR(O502="",Q502=""),"",IFERROR(IF(AND(INDEX(Fees!$D$5:$D$15,MATCH(O502,Fees!$A$5:$A$15,0))&gt;0,Q502&lt;INDEX(Fees!$D$5:$D$15,MATCH(O502,Fees!$A$5:$A$15,0))),Q502*INDEX(Fees!$E$5:$E$15,MATCH(O502,Fees!$A$5:$A$15,0))+INDEX(Fees!$F$5:$F$15,MATCH(O502,Fees!$A$5:$A$15,0)),Q502*INDEX(Fees!$B$5:$B$15,MATCH(O502,Fees!$A$5:$A$15,0))+INDEX(Fees!$C$5:$C$15,MATCH(O502,Fees!$A$5:$A$15,0))),""))</f>
        <v/>
      </c>
      <c r="T502" s="6" t="n"/>
      <c r="U502" s="7">
        <f>IF(AND(N502="Sold",Q502&lt;&gt;""),Q502-N(I502)-N(R502)-IF(T502&lt;&gt;"",T502,N(S502)),"")</f>
        <v/>
      </c>
      <c r="V502" s="8">
        <f>IF(AND(U502&lt;&gt;"",N(Q502)&gt;0),U502/Q502,"")</f>
        <v/>
      </c>
      <c r="W502" s="9">
        <f>IF(AND(ISNUMBER(P502),ISNUMBER(L502)),P502-L502,"")</f>
        <v/>
      </c>
      <c r="X502" s="4" t="n"/>
    </row>
    <row r="503">
      <c r="A503" s="4" t="n"/>
      <c r="B503" s="4" t="n"/>
      <c r="C503" s="4" t="n"/>
      <c r="D503" s="4" t="n"/>
      <c r="E503" s="4" t="n"/>
      <c r="F503" s="4" t="n"/>
      <c r="G503" s="4" t="n"/>
      <c r="H503" s="5" t="n"/>
      <c r="I503" s="6" t="n"/>
      <c r="J503" s="4" t="n"/>
      <c r="K503" s="4" t="n"/>
      <c r="L503" s="5" t="n"/>
      <c r="M503" s="6" t="n"/>
      <c r="N503" s="4" t="n"/>
      <c r="O503" s="4" t="n"/>
      <c r="P503" s="5" t="n"/>
      <c r="Q503" s="6" t="n"/>
      <c r="R503" s="6" t="n"/>
      <c r="S503" s="7">
        <f>IF(OR(O503="",Q503=""),"",IFERROR(IF(AND(INDEX(Fees!$D$5:$D$15,MATCH(O503,Fees!$A$5:$A$15,0))&gt;0,Q503&lt;INDEX(Fees!$D$5:$D$15,MATCH(O503,Fees!$A$5:$A$15,0))),Q503*INDEX(Fees!$E$5:$E$15,MATCH(O503,Fees!$A$5:$A$15,0))+INDEX(Fees!$F$5:$F$15,MATCH(O503,Fees!$A$5:$A$15,0)),Q503*INDEX(Fees!$B$5:$B$15,MATCH(O503,Fees!$A$5:$A$15,0))+INDEX(Fees!$C$5:$C$15,MATCH(O503,Fees!$A$5:$A$15,0))),""))</f>
        <v/>
      </c>
      <c r="T503" s="6" t="n"/>
      <c r="U503" s="7">
        <f>IF(AND(N503="Sold",Q503&lt;&gt;""),Q503-N(I503)-N(R503)-IF(T503&lt;&gt;"",T503,N(S503)),"")</f>
        <v/>
      </c>
      <c r="V503" s="8">
        <f>IF(AND(U503&lt;&gt;"",N(Q503)&gt;0),U503/Q503,"")</f>
        <v/>
      </c>
      <c r="W503" s="9">
        <f>IF(AND(ISNUMBER(P503),ISNUMBER(L503)),P503-L503,"")</f>
        <v/>
      </c>
      <c r="X503" s="4" t="n"/>
    </row>
    <row r="504">
      <c r="A504" s="4" t="n"/>
      <c r="B504" s="4" t="n"/>
      <c r="C504" s="4" t="n"/>
      <c r="D504" s="4" t="n"/>
      <c r="E504" s="4" t="n"/>
      <c r="F504" s="4" t="n"/>
      <c r="G504" s="4" t="n"/>
      <c r="H504" s="5" t="n"/>
      <c r="I504" s="6" t="n"/>
      <c r="J504" s="4" t="n"/>
      <c r="K504" s="4" t="n"/>
      <c r="L504" s="5" t="n"/>
      <c r="M504" s="6" t="n"/>
      <c r="N504" s="4" t="n"/>
      <c r="O504" s="4" t="n"/>
      <c r="P504" s="5" t="n"/>
      <c r="Q504" s="6" t="n"/>
      <c r="R504" s="6" t="n"/>
      <c r="S504" s="7">
        <f>IF(OR(O504="",Q504=""),"",IFERROR(IF(AND(INDEX(Fees!$D$5:$D$15,MATCH(O504,Fees!$A$5:$A$15,0))&gt;0,Q504&lt;INDEX(Fees!$D$5:$D$15,MATCH(O504,Fees!$A$5:$A$15,0))),Q504*INDEX(Fees!$E$5:$E$15,MATCH(O504,Fees!$A$5:$A$15,0))+INDEX(Fees!$F$5:$F$15,MATCH(O504,Fees!$A$5:$A$15,0)),Q504*INDEX(Fees!$B$5:$B$15,MATCH(O504,Fees!$A$5:$A$15,0))+INDEX(Fees!$C$5:$C$15,MATCH(O504,Fees!$A$5:$A$15,0))),""))</f>
        <v/>
      </c>
      <c r="T504" s="6" t="n"/>
      <c r="U504" s="7">
        <f>IF(AND(N504="Sold",Q504&lt;&gt;""),Q504-N(I504)-N(R504)-IF(T504&lt;&gt;"",T504,N(S504)),"")</f>
        <v/>
      </c>
      <c r="V504" s="8">
        <f>IF(AND(U504&lt;&gt;"",N(Q504)&gt;0),U504/Q504,"")</f>
        <v/>
      </c>
      <c r="W504" s="9">
        <f>IF(AND(ISNUMBER(P504),ISNUMBER(L504)),P504-L504,"")</f>
        <v/>
      </c>
      <c r="X504" s="4" t="n"/>
    </row>
    <row r="505">
      <c r="A505" s="4" t="n"/>
      <c r="B505" s="4" t="n"/>
      <c r="C505" s="4" t="n"/>
      <c r="D505" s="4" t="n"/>
      <c r="E505" s="4" t="n"/>
      <c r="F505" s="4" t="n"/>
      <c r="G505" s="4" t="n"/>
      <c r="H505" s="5" t="n"/>
      <c r="I505" s="6" t="n"/>
      <c r="J505" s="4" t="n"/>
      <c r="K505" s="4" t="n"/>
      <c r="L505" s="5" t="n"/>
      <c r="M505" s="6" t="n"/>
      <c r="N505" s="4" t="n"/>
      <c r="O505" s="4" t="n"/>
      <c r="P505" s="5" t="n"/>
      <c r="Q505" s="6" t="n"/>
      <c r="R505" s="6" t="n"/>
      <c r="S505" s="7">
        <f>IF(OR(O505="",Q505=""),"",IFERROR(IF(AND(INDEX(Fees!$D$5:$D$15,MATCH(O505,Fees!$A$5:$A$15,0))&gt;0,Q505&lt;INDEX(Fees!$D$5:$D$15,MATCH(O505,Fees!$A$5:$A$15,0))),Q505*INDEX(Fees!$E$5:$E$15,MATCH(O505,Fees!$A$5:$A$15,0))+INDEX(Fees!$F$5:$F$15,MATCH(O505,Fees!$A$5:$A$15,0)),Q505*INDEX(Fees!$B$5:$B$15,MATCH(O505,Fees!$A$5:$A$15,0))+INDEX(Fees!$C$5:$C$15,MATCH(O505,Fees!$A$5:$A$15,0))),""))</f>
        <v/>
      </c>
      <c r="T505" s="6" t="n"/>
      <c r="U505" s="7">
        <f>IF(AND(N505="Sold",Q505&lt;&gt;""),Q505-N(I505)-N(R505)-IF(T505&lt;&gt;"",T505,N(S505)),"")</f>
        <v/>
      </c>
      <c r="V505" s="8">
        <f>IF(AND(U505&lt;&gt;"",N(Q505)&gt;0),U505/Q505,"")</f>
        <v/>
      </c>
      <c r="W505" s="9">
        <f>IF(AND(ISNUMBER(P505),ISNUMBER(L505)),P505-L505,"")</f>
        <v/>
      </c>
      <c r="X505" s="4" t="n"/>
    </row>
    <row r="506">
      <c r="A506" s="4" t="n"/>
      <c r="B506" s="4" t="n"/>
      <c r="C506" s="4" t="n"/>
      <c r="D506" s="4" t="n"/>
      <c r="E506" s="4" t="n"/>
      <c r="F506" s="4" t="n"/>
      <c r="G506" s="4" t="n"/>
      <c r="H506" s="5" t="n"/>
      <c r="I506" s="6" t="n"/>
      <c r="J506" s="4" t="n"/>
      <c r="K506" s="4" t="n"/>
      <c r="L506" s="5" t="n"/>
      <c r="M506" s="6" t="n"/>
      <c r="N506" s="4" t="n"/>
      <c r="O506" s="4" t="n"/>
      <c r="P506" s="5" t="n"/>
      <c r="Q506" s="6" t="n"/>
      <c r="R506" s="6" t="n"/>
      <c r="S506" s="7">
        <f>IF(OR(O506="",Q506=""),"",IFERROR(IF(AND(INDEX(Fees!$D$5:$D$15,MATCH(O506,Fees!$A$5:$A$15,0))&gt;0,Q506&lt;INDEX(Fees!$D$5:$D$15,MATCH(O506,Fees!$A$5:$A$15,0))),Q506*INDEX(Fees!$E$5:$E$15,MATCH(O506,Fees!$A$5:$A$15,0))+INDEX(Fees!$F$5:$F$15,MATCH(O506,Fees!$A$5:$A$15,0)),Q506*INDEX(Fees!$B$5:$B$15,MATCH(O506,Fees!$A$5:$A$15,0))+INDEX(Fees!$C$5:$C$15,MATCH(O506,Fees!$A$5:$A$15,0))),""))</f>
        <v/>
      </c>
      <c r="T506" s="6" t="n"/>
      <c r="U506" s="7">
        <f>IF(AND(N506="Sold",Q506&lt;&gt;""),Q506-N(I506)-N(R506)-IF(T506&lt;&gt;"",T506,N(S506)),"")</f>
        <v/>
      </c>
      <c r="V506" s="8">
        <f>IF(AND(U506&lt;&gt;"",N(Q506)&gt;0),U506/Q506,"")</f>
        <v/>
      </c>
      <c r="W506" s="9">
        <f>IF(AND(ISNUMBER(P506),ISNUMBER(L506)),P506-L506,"")</f>
        <v/>
      </c>
      <c r="X506" s="4" t="n"/>
    </row>
    <row r="507">
      <c r="A507" s="4" t="n"/>
      <c r="B507" s="4" t="n"/>
      <c r="C507" s="4" t="n"/>
      <c r="D507" s="4" t="n"/>
      <c r="E507" s="4" t="n"/>
      <c r="F507" s="4" t="n"/>
      <c r="G507" s="4" t="n"/>
      <c r="H507" s="5" t="n"/>
      <c r="I507" s="6" t="n"/>
      <c r="J507" s="4" t="n"/>
      <c r="K507" s="4" t="n"/>
      <c r="L507" s="5" t="n"/>
      <c r="M507" s="6" t="n"/>
      <c r="N507" s="4" t="n"/>
      <c r="O507" s="4" t="n"/>
      <c r="P507" s="5" t="n"/>
      <c r="Q507" s="6" t="n"/>
      <c r="R507" s="6" t="n"/>
      <c r="S507" s="7">
        <f>IF(OR(O507="",Q507=""),"",IFERROR(IF(AND(INDEX(Fees!$D$5:$D$15,MATCH(O507,Fees!$A$5:$A$15,0))&gt;0,Q507&lt;INDEX(Fees!$D$5:$D$15,MATCH(O507,Fees!$A$5:$A$15,0))),Q507*INDEX(Fees!$E$5:$E$15,MATCH(O507,Fees!$A$5:$A$15,0))+INDEX(Fees!$F$5:$F$15,MATCH(O507,Fees!$A$5:$A$15,0)),Q507*INDEX(Fees!$B$5:$B$15,MATCH(O507,Fees!$A$5:$A$15,0))+INDEX(Fees!$C$5:$C$15,MATCH(O507,Fees!$A$5:$A$15,0))),""))</f>
        <v/>
      </c>
      <c r="T507" s="6" t="n"/>
      <c r="U507" s="7">
        <f>IF(AND(N507="Sold",Q507&lt;&gt;""),Q507-N(I507)-N(R507)-IF(T507&lt;&gt;"",T507,N(S507)),"")</f>
        <v/>
      </c>
      <c r="V507" s="8">
        <f>IF(AND(U507&lt;&gt;"",N(Q507)&gt;0),U507/Q507,"")</f>
        <v/>
      </c>
      <c r="W507" s="9">
        <f>IF(AND(ISNUMBER(P507),ISNUMBER(L507)),P507-L507,"")</f>
        <v/>
      </c>
      <c r="X507" s="4" t="n"/>
    </row>
    <row r="508">
      <c r="A508" s="4" t="n"/>
      <c r="B508" s="4" t="n"/>
      <c r="C508" s="4" t="n"/>
      <c r="D508" s="4" t="n"/>
      <c r="E508" s="4" t="n"/>
      <c r="F508" s="4" t="n"/>
      <c r="G508" s="4" t="n"/>
      <c r="H508" s="5" t="n"/>
      <c r="I508" s="6" t="n"/>
      <c r="J508" s="4" t="n"/>
      <c r="K508" s="4" t="n"/>
      <c r="L508" s="5" t="n"/>
      <c r="M508" s="6" t="n"/>
      <c r="N508" s="4" t="n"/>
      <c r="O508" s="4" t="n"/>
      <c r="P508" s="5" t="n"/>
      <c r="Q508" s="6" t="n"/>
      <c r="R508" s="6" t="n"/>
      <c r="S508" s="7">
        <f>IF(OR(O508="",Q508=""),"",IFERROR(IF(AND(INDEX(Fees!$D$5:$D$15,MATCH(O508,Fees!$A$5:$A$15,0))&gt;0,Q508&lt;INDEX(Fees!$D$5:$D$15,MATCH(O508,Fees!$A$5:$A$15,0))),Q508*INDEX(Fees!$E$5:$E$15,MATCH(O508,Fees!$A$5:$A$15,0))+INDEX(Fees!$F$5:$F$15,MATCH(O508,Fees!$A$5:$A$15,0)),Q508*INDEX(Fees!$B$5:$B$15,MATCH(O508,Fees!$A$5:$A$15,0))+INDEX(Fees!$C$5:$C$15,MATCH(O508,Fees!$A$5:$A$15,0))),""))</f>
        <v/>
      </c>
      <c r="T508" s="6" t="n"/>
      <c r="U508" s="7">
        <f>IF(AND(N508="Sold",Q508&lt;&gt;""),Q508-N(I508)-N(R508)-IF(T508&lt;&gt;"",T508,N(S508)),"")</f>
        <v/>
      </c>
      <c r="V508" s="8">
        <f>IF(AND(U508&lt;&gt;"",N(Q508)&gt;0),U508/Q508,"")</f>
        <v/>
      </c>
      <c r="W508" s="9">
        <f>IF(AND(ISNUMBER(P508),ISNUMBER(L508)),P508-L508,"")</f>
        <v/>
      </c>
      <c r="X508" s="4" t="n"/>
    </row>
    <row r="509">
      <c r="A509" s="4" t="n"/>
      <c r="B509" s="4" t="n"/>
      <c r="C509" s="4" t="n"/>
      <c r="D509" s="4" t="n"/>
      <c r="E509" s="4" t="n"/>
      <c r="F509" s="4" t="n"/>
      <c r="G509" s="4" t="n"/>
      <c r="H509" s="5" t="n"/>
      <c r="I509" s="6" t="n"/>
      <c r="J509" s="4" t="n"/>
      <c r="K509" s="4" t="n"/>
      <c r="L509" s="5" t="n"/>
      <c r="M509" s="6" t="n"/>
      <c r="N509" s="4" t="n"/>
      <c r="O509" s="4" t="n"/>
      <c r="P509" s="5" t="n"/>
      <c r="Q509" s="6" t="n"/>
      <c r="R509" s="6" t="n"/>
      <c r="S509" s="7">
        <f>IF(OR(O509="",Q509=""),"",IFERROR(IF(AND(INDEX(Fees!$D$5:$D$15,MATCH(O509,Fees!$A$5:$A$15,0))&gt;0,Q509&lt;INDEX(Fees!$D$5:$D$15,MATCH(O509,Fees!$A$5:$A$15,0))),Q509*INDEX(Fees!$E$5:$E$15,MATCH(O509,Fees!$A$5:$A$15,0))+INDEX(Fees!$F$5:$F$15,MATCH(O509,Fees!$A$5:$A$15,0)),Q509*INDEX(Fees!$B$5:$B$15,MATCH(O509,Fees!$A$5:$A$15,0))+INDEX(Fees!$C$5:$C$15,MATCH(O509,Fees!$A$5:$A$15,0))),""))</f>
        <v/>
      </c>
      <c r="T509" s="6" t="n"/>
      <c r="U509" s="7">
        <f>IF(AND(N509="Sold",Q509&lt;&gt;""),Q509-N(I509)-N(R509)-IF(T509&lt;&gt;"",T509,N(S509)),"")</f>
        <v/>
      </c>
      <c r="V509" s="8">
        <f>IF(AND(U509&lt;&gt;"",N(Q509)&gt;0),U509/Q509,"")</f>
        <v/>
      </c>
      <c r="W509" s="9">
        <f>IF(AND(ISNUMBER(P509),ISNUMBER(L509)),P509-L509,"")</f>
        <v/>
      </c>
      <c r="X509" s="4" t="n"/>
    </row>
    <row r="510">
      <c r="A510" s="4" t="n"/>
      <c r="B510" s="4" t="n"/>
      <c r="C510" s="4" t="n"/>
      <c r="D510" s="4" t="n"/>
      <c r="E510" s="4" t="n"/>
      <c r="F510" s="4" t="n"/>
      <c r="G510" s="4" t="n"/>
      <c r="H510" s="5" t="n"/>
      <c r="I510" s="6" t="n"/>
      <c r="J510" s="4" t="n"/>
      <c r="K510" s="4" t="n"/>
      <c r="L510" s="5" t="n"/>
      <c r="M510" s="6" t="n"/>
      <c r="N510" s="4" t="n"/>
      <c r="O510" s="4" t="n"/>
      <c r="P510" s="5" t="n"/>
      <c r="Q510" s="6" t="n"/>
      <c r="R510" s="6" t="n"/>
      <c r="S510" s="7">
        <f>IF(OR(O510="",Q510=""),"",IFERROR(IF(AND(INDEX(Fees!$D$5:$D$15,MATCH(O510,Fees!$A$5:$A$15,0))&gt;0,Q510&lt;INDEX(Fees!$D$5:$D$15,MATCH(O510,Fees!$A$5:$A$15,0))),Q510*INDEX(Fees!$E$5:$E$15,MATCH(O510,Fees!$A$5:$A$15,0))+INDEX(Fees!$F$5:$F$15,MATCH(O510,Fees!$A$5:$A$15,0)),Q510*INDEX(Fees!$B$5:$B$15,MATCH(O510,Fees!$A$5:$A$15,0))+INDEX(Fees!$C$5:$C$15,MATCH(O510,Fees!$A$5:$A$15,0))),""))</f>
        <v/>
      </c>
      <c r="T510" s="6" t="n"/>
      <c r="U510" s="7">
        <f>IF(AND(N510="Sold",Q510&lt;&gt;""),Q510-N(I510)-N(R510)-IF(T510&lt;&gt;"",T510,N(S510)),"")</f>
        <v/>
      </c>
      <c r="V510" s="8">
        <f>IF(AND(U510&lt;&gt;"",N(Q510)&gt;0),U510/Q510,"")</f>
        <v/>
      </c>
      <c r="W510" s="9">
        <f>IF(AND(ISNUMBER(P510),ISNUMBER(L510)),P510-L510,"")</f>
        <v/>
      </c>
      <c r="X510" s="4" t="n"/>
    </row>
    <row r="511">
      <c r="A511" s="4" t="n"/>
      <c r="B511" s="4" t="n"/>
      <c r="C511" s="4" t="n"/>
      <c r="D511" s="4" t="n"/>
      <c r="E511" s="4" t="n"/>
      <c r="F511" s="4" t="n"/>
      <c r="G511" s="4" t="n"/>
      <c r="H511" s="5" t="n"/>
      <c r="I511" s="6" t="n"/>
      <c r="J511" s="4" t="n"/>
      <c r="K511" s="4" t="n"/>
      <c r="L511" s="5" t="n"/>
      <c r="M511" s="6" t="n"/>
      <c r="N511" s="4" t="n"/>
      <c r="O511" s="4" t="n"/>
      <c r="P511" s="5" t="n"/>
      <c r="Q511" s="6" t="n"/>
      <c r="R511" s="6" t="n"/>
      <c r="S511" s="7">
        <f>IF(OR(O511="",Q511=""),"",IFERROR(IF(AND(INDEX(Fees!$D$5:$D$15,MATCH(O511,Fees!$A$5:$A$15,0))&gt;0,Q511&lt;INDEX(Fees!$D$5:$D$15,MATCH(O511,Fees!$A$5:$A$15,0))),Q511*INDEX(Fees!$E$5:$E$15,MATCH(O511,Fees!$A$5:$A$15,0))+INDEX(Fees!$F$5:$F$15,MATCH(O511,Fees!$A$5:$A$15,0)),Q511*INDEX(Fees!$B$5:$B$15,MATCH(O511,Fees!$A$5:$A$15,0))+INDEX(Fees!$C$5:$C$15,MATCH(O511,Fees!$A$5:$A$15,0))),""))</f>
        <v/>
      </c>
      <c r="T511" s="6" t="n"/>
      <c r="U511" s="7">
        <f>IF(AND(N511="Sold",Q511&lt;&gt;""),Q511-N(I511)-N(R511)-IF(T511&lt;&gt;"",T511,N(S511)),"")</f>
        <v/>
      </c>
      <c r="V511" s="8">
        <f>IF(AND(U511&lt;&gt;"",N(Q511)&gt;0),U511/Q511,"")</f>
        <v/>
      </c>
      <c r="W511" s="9">
        <f>IF(AND(ISNUMBER(P511),ISNUMBER(L511)),P511-L511,"")</f>
        <v/>
      </c>
      <c r="X511" s="4" t="n"/>
    </row>
    <row r="512">
      <c r="A512" s="4" t="n"/>
      <c r="B512" s="4" t="n"/>
      <c r="C512" s="4" t="n"/>
      <c r="D512" s="4" t="n"/>
      <c r="E512" s="4" t="n"/>
      <c r="F512" s="4" t="n"/>
      <c r="G512" s="4" t="n"/>
      <c r="H512" s="5" t="n"/>
      <c r="I512" s="6" t="n"/>
      <c r="J512" s="4" t="n"/>
      <c r="K512" s="4" t="n"/>
      <c r="L512" s="5" t="n"/>
      <c r="M512" s="6" t="n"/>
      <c r="N512" s="4" t="n"/>
      <c r="O512" s="4" t="n"/>
      <c r="P512" s="5" t="n"/>
      <c r="Q512" s="6" t="n"/>
      <c r="R512" s="6" t="n"/>
      <c r="S512" s="7">
        <f>IF(OR(O512="",Q512=""),"",IFERROR(IF(AND(INDEX(Fees!$D$5:$D$15,MATCH(O512,Fees!$A$5:$A$15,0))&gt;0,Q512&lt;INDEX(Fees!$D$5:$D$15,MATCH(O512,Fees!$A$5:$A$15,0))),Q512*INDEX(Fees!$E$5:$E$15,MATCH(O512,Fees!$A$5:$A$15,0))+INDEX(Fees!$F$5:$F$15,MATCH(O512,Fees!$A$5:$A$15,0)),Q512*INDEX(Fees!$B$5:$B$15,MATCH(O512,Fees!$A$5:$A$15,0))+INDEX(Fees!$C$5:$C$15,MATCH(O512,Fees!$A$5:$A$15,0))),""))</f>
        <v/>
      </c>
      <c r="T512" s="6" t="n"/>
      <c r="U512" s="7">
        <f>IF(AND(N512="Sold",Q512&lt;&gt;""),Q512-N(I512)-N(R512)-IF(T512&lt;&gt;"",T512,N(S512)),"")</f>
        <v/>
      </c>
      <c r="V512" s="8">
        <f>IF(AND(U512&lt;&gt;"",N(Q512)&gt;0),U512/Q512,"")</f>
        <v/>
      </c>
      <c r="W512" s="9">
        <f>IF(AND(ISNUMBER(P512),ISNUMBER(L512)),P512-L512,"")</f>
        <v/>
      </c>
      <c r="X512" s="4" t="n"/>
    </row>
    <row r="513">
      <c r="A513" s="4" t="n"/>
      <c r="B513" s="4" t="n"/>
      <c r="C513" s="4" t="n"/>
      <c r="D513" s="4" t="n"/>
      <c r="E513" s="4" t="n"/>
      <c r="F513" s="4" t="n"/>
      <c r="G513" s="4" t="n"/>
      <c r="H513" s="5" t="n"/>
      <c r="I513" s="6" t="n"/>
      <c r="J513" s="4" t="n"/>
      <c r="K513" s="4" t="n"/>
      <c r="L513" s="5" t="n"/>
      <c r="M513" s="6" t="n"/>
      <c r="N513" s="4" t="n"/>
      <c r="O513" s="4" t="n"/>
      <c r="P513" s="5" t="n"/>
      <c r="Q513" s="6" t="n"/>
      <c r="R513" s="6" t="n"/>
      <c r="S513" s="7">
        <f>IF(OR(O513="",Q513=""),"",IFERROR(IF(AND(INDEX(Fees!$D$5:$D$15,MATCH(O513,Fees!$A$5:$A$15,0))&gt;0,Q513&lt;INDEX(Fees!$D$5:$D$15,MATCH(O513,Fees!$A$5:$A$15,0))),Q513*INDEX(Fees!$E$5:$E$15,MATCH(O513,Fees!$A$5:$A$15,0))+INDEX(Fees!$F$5:$F$15,MATCH(O513,Fees!$A$5:$A$15,0)),Q513*INDEX(Fees!$B$5:$B$15,MATCH(O513,Fees!$A$5:$A$15,0))+INDEX(Fees!$C$5:$C$15,MATCH(O513,Fees!$A$5:$A$15,0))),""))</f>
        <v/>
      </c>
      <c r="T513" s="6" t="n"/>
      <c r="U513" s="7">
        <f>IF(AND(N513="Sold",Q513&lt;&gt;""),Q513-N(I513)-N(R513)-IF(T513&lt;&gt;"",T513,N(S513)),"")</f>
        <v/>
      </c>
      <c r="V513" s="8">
        <f>IF(AND(U513&lt;&gt;"",N(Q513)&gt;0),U513/Q513,"")</f>
        <v/>
      </c>
      <c r="W513" s="9">
        <f>IF(AND(ISNUMBER(P513),ISNUMBER(L513)),P513-L513,"")</f>
        <v/>
      </c>
      <c r="X513" s="4" t="n"/>
    </row>
    <row r="514">
      <c r="A514" s="4" t="n"/>
      <c r="B514" s="4" t="n"/>
      <c r="C514" s="4" t="n"/>
      <c r="D514" s="4" t="n"/>
      <c r="E514" s="4" t="n"/>
      <c r="F514" s="4" t="n"/>
      <c r="G514" s="4" t="n"/>
      <c r="H514" s="5" t="n"/>
      <c r="I514" s="6" t="n"/>
      <c r="J514" s="4" t="n"/>
      <c r="K514" s="4" t="n"/>
      <c r="L514" s="5" t="n"/>
      <c r="M514" s="6" t="n"/>
      <c r="N514" s="4" t="n"/>
      <c r="O514" s="4" t="n"/>
      <c r="P514" s="5" t="n"/>
      <c r="Q514" s="6" t="n"/>
      <c r="R514" s="6" t="n"/>
      <c r="S514" s="7">
        <f>IF(OR(O514="",Q514=""),"",IFERROR(IF(AND(INDEX(Fees!$D$5:$D$15,MATCH(O514,Fees!$A$5:$A$15,0))&gt;0,Q514&lt;INDEX(Fees!$D$5:$D$15,MATCH(O514,Fees!$A$5:$A$15,0))),Q514*INDEX(Fees!$E$5:$E$15,MATCH(O514,Fees!$A$5:$A$15,0))+INDEX(Fees!$F$5:$F$15,MATCH(O514,Fees!$A$5:$A$15,0)),Q514*INDEX(Fees!$B$5:$B$15,MATCH(O514,Fees!$A$5:$A$15,0))+INDEX(Fees!$C$5:$C$15,MATCH(O514,Fees!$A$5:$A$15,0))),""))</f>
        <v/>
      </c>
      <c r="T514" s="6" t="n"/>
      <c r="U514" s="7">
        <f>IF(AND(N514="Sold",Q514&lt;&gt;""),Q514-N(I514)-N(R514)-IF(T514&lt;&gt;"",T514,N(S514)),"")</f>
        <v/>
      </c>
      <c r="V514" s="8">
        <f>IF(AND(U514&lt;&gt;"",N(Q514)&gt;0),U514/Q514,"")</f>
        <v/>
      </c>
      <c r="W514" s="9">
        <f>IF(AND(ISNUMBER(P514),ISNUMBER(L514)),P514-L514,"")</f>
        <v/>
      </c>
      <c r="X514" s="4" t="n"/>
    </row>
    <row r="515">
      <c r="A515" s="4" t="n"/>
      <c r="B515" s="4" t="n"/>
      <c r="C515" s="4" t="n"/>
      <c r="D515" s="4" t="n"/>
      <c r="E515" s="4" t="n"/>
      <c r="F515" s="4" t="n"/>
      <c r="G515" s="4" t="n"/>
      <c r="H515" s="5" t="n"/>
      <c r="I515" s="6" t="n"/>
      <c r="J515" s="4" t="n"/>
      <c r="K515" s="4" t="n"/>
      <c r="L515" s="5" t="n"/>
      <c r="M515" s="6" t="n"/>
      <c r="N515" s="4" t="n"/>
      <c r="O515" s="4" t="n"/>
      <c r="P515" s="5" t="n"/>
      <c r="Q515" s="6" t="n"/>
      <c r="R515" s="6" t="n"/>
      <c r="S515" s="7">
        <f>IF(OR(O515="",Q515=""),"",IFERROR(IF(AND(INDEX(Fees!$D$5:$D$15,MATCH(O515,Fees!$A$5:$A$15,0))&gt;0,Q515&lt;INDEX(Fees!$D$5:$D$15,MATCH(O515,Fees!$A$5:$A$15,0))),Q515*INDEX(Fees!$E$5:$E$15,MATCH(O515,Fees!$A$5:$A$15,0))+INDEX(Fees!$F$5:$F$15,MATCH(O515,Fees!$A$5:$A$15,0)),Q515*INDEX(Fees!$B$5:$B$15,MATCH(O515,Fees!$A$5:$A$15,0))+INDEX(Fees!$C$5:$C$15,MATCH(O515,Fees!$A$5:$A$15,0))),""))</f>
        <v/>
      </c>
      <c r="T515" s="6" t="n"/>
      <c r="U515" s="7">
        <f>IF(AND(N515="Sold",Q515&lt;&gt;""),Q515-N(I515)-N(R515)-IF(T515&lt;&gt;"",T515,N(S515)),"")</f>
        <v/>
      </c>
      <c r="V515" s="8">
        <f>IF(AND(U515&lt;&gt;"",N(Q515)&gt;0),U515/Q515,"")</f>
        <v/>
      </c>
      <c r="W515" s="9">
        <f>IF(AND(ISNUMBER(P515),ISNUMBER(L515)),P515-L515,"")</f>
        <v/>
      </c>
      <c r="X515" s="4" t="n"/>
    </row>
    <row r="516">
      <c r="A516" s="4" t="n"/>
      <c r="B516" s="4" t="n"/>
      <c r="C516" s="4" t="n"/>
      <c r="D516" s="4" t="n"/>
      <c r="E516" s="4" t="n"/>
      <c r="F516" s="4" t="n"/>
      <c r="G516" s="4" t="n"/>
      <c r="H516" s="5" t="n"/>
      <c r="I516" s="6" t="n"/>
      <c r="J516" s="4" t="n"/>
      <c r="K516" s="4" t="n"/>
      <c r="L516" s="5" t="n"/>
      <c r="M516" s="6" t="n"/>
      <c r="N516" s="4" t="n"/>
      <c r="O516" s="4" t="n"/>
      <c r="P516" s="5" t="n"/>
      <c r="Q516" s="6" t="n"/>
      <c r="R516" s="6" t="n"/>
      <c r="S516" s="7">
        <f>IF(OR(O516="",Q516=""),"",IFERROR(IF(AND(INDEX(Fees!$D$5:$D$15,MATCH(O516,Fees!$A$5:$A$15,0))&gt;0,Q516&lt;INDEX(Fees!$D$5:$D$15,MATCH(O516,Fees!$A$5:$A$15,0))),Q516*INDEX(Fees!$E$5:$E$15,MATCH(O516,Fees!$A$5:$A$15,0))+INDEX(Fees!$F$5:$F$15,MATCH(O516,Fees!$A$5:$A$15,0)),Q516*INDEX(Fees!$B$5:$B$15,MATCH(O516,Fees!$A$5:$A$15,0))+INDEX(Fees!$C$5:$C$15,MATCH(O516,Fees!$A$5:$A$15,0))),""))</f>
        <v/>
      </c>
      <c r="T516" s="6" t="n"/>
      <c r="U516" s="7">
        <f>IF(AND(N516="Sold",Q516&lt;&gt;""),Q516-N(I516)-N(R516)-IF(T516&lt;&gt;"",T516,N(S516)),"")</f>
        <v/>
      </c>
      <c r="V516" s="8">
        <f>IF(AND(U516&lt;&gt;"",N(Q516)&gt;0),U516/Q516,"")</f>
        <v/>
      </c>
      <c r="W516" s="9">
        <f>IF(AND(ISNUMBER(P516),ISNUMBER(L516)),P516-L516,"")</f>
        <v/>
      </c>
      <c r="X516" s="4" t="n"/>
    </row>
    <row r="517">
      <c r="A517" s="4" t="n"/>
      <c r="B517" s="4" t="n"/>
      <c r="C517" s="4" t="n"/>
      <c r="D517" s="4" t="n"/>
      <c r="E517" s="4" t="n"/>
      <c r="F517" s="4" t="n"/>
      <c r="G517" s="4" t="n"/>
      <c r="H517" s="5" t="n"/>
      <c r="I517" s="6" t="n"/>
      <c r="J517" s="4" t="n"/>
      <c r="K517" s="4" t="n"/>
      <c r="L517" s="5" t="n"/>
      <c r="M517" s="6" t="n"/>
      <c r="N517" s="4" t="n"/>
      <c r="O517" s="4" t="n"/>
      <c r="P517" s="5" t="n"/>
      <c r="Q517" s="6" t="n"/>
      <c r="R517" s="6" t="n"/>
      <c r="S517" s="7">
        <f>IF(OR(O517="",Q517=""),"",IFERROR(IF(AND(INDEX(Fees!$D$5:$D$15,MATCH(O517,Fees!$A$5:$A$15,0))&gt;0,Q517&lt;INDEX(Fees!$D$5:$D$15,MATCH(O517,Fees!$A$5:$A$15,0))),Q517*INDEX(Fees!$E$5:$E$15,MATCH(O517,Fees!$A$5:$A$15,0))+INDEX(Fees!$F$5:$F$15,MATCH(O517,Fees!$A$5:$A$15,0)),Q517*INDEX(Fees!$B$5:$B$15,MATCH(O517,Fees!$A$5:$A$15,0))+INDEX(Fees!$C$5:$C$15,MATCH(O517,Fees!$A$5:$A$15,0))),""))</f>
        <v/>
      </c>
      <c r="T517" s="6" t="n"/>
      <c r="U517" s="7">
        <f>IF(AND(N517="Sold",Q517&lt;&gt;""),Q517-N(I517)-N(R517)-IF(T517&lt;&gt;"",T517,N(S517)),"")</f>
        <v/>
      </c>
      <c r="V517" s="8">
        <f>IF(AND(U517&lt;&gt;"",N(Q517)&gt;0),U517/Q517,"")</f>
        <v/>
      </c>
      <c r="W517" s="9">
        <f>IF(AND(ISNUMBER(P517),ISNUMBER(L517)),P517-L517,"")</f>
        <v/>
      </c>
      <c r="X517" s="4" t="n"/>
    </row>
    <row r="518">
      <c r="A518" s="4" t="n"/>
      <c r="B518" s="4" t="n"/>
      <c r="C518" s="4" t="n"/>
      <c r="D518" s="4" t="n"/>
      <c r="E518" s="4" t="n"/>
      <c r="F518" s="4" t="n"/>
      <c r="G518" s="4" t="n"/>
      <c r="H518" s="5" t="n"/>
      <c r="I518" s="6" t="n"/>
      <c r="J518" s="4" t="n"/>
      <c r="K518" s="4" t="n"/>
      <c r="L518" s="5" t="n"/>
      <c r="M518" s="6" t="n"/>
      <c r="N518" s="4" t="n"/>
      <c r="O518" s="4" t="n"/>
      <c r="P518" s="5" t="n"/>
      <c r="Q518" s="6" t="n"/>
      <c r="R518" s="6" t="n"/>
      <c r="S518" s="7">
        <f>IF(OR(O518="",Q518=""),"",IFERROR(IF(AND(INDEX(Fees!$D$5:$D$15,MATCH(O518,Fees!$A$5:$A$15,0))&gt;0,Q518&lt;INDEX(Fees!$D$5:$D$15,MATCH(O518,Fees!$A$5:$A$15,0))),Q518*INDEX(Fees!$E$5:$E$15,MATCH(O518,Fees!$A$5:$A$15,0))+INDEX(Fees!$F$5:$F$15,MATCH(O518,Fees!$A$5:$A$15,0)),Q518*INDEX(Fees!$B$5:$B$15,MATCH(O518,Fees!$A$5:$A$15,0))+INDEX(Fees!$C$5:$C$15,MATCH(O518,Fees!$A$5:$A$15,0))),""))</f>
        <v/>
      </c>
      <c r="T518" s="6" t="n"/>
      <c r="U518" s="7">
        <f>IF(AND(N518="Sold",Q518&lt;&gt;""),Q518-N(I518)-N(R518)-IF(T518&lt;&gt;"",T518,N(S518)),"")</f>
        <v/>
      </c>
      <c r="V518" s="8">
        <f>IF(AND(U518&lt;&gt;"",N(Q518)&gt;0),U518/Q518,"")</f>
        <v/>
      </c>
      <c r="W518" s="9">
        <f>IF(AND(ISNUMBER(P518),ISNUMBER(L518)),P518-L518,"")</f>
        <v/>
      </c>
      <c r="X518" s="4" t="n"/>
    </row>
    <row r="519">
      <c r="A519" s="4" t="n"/>
      <c r="B519" s="4" t="n"/>
      <c r="C519" s="4" t="n"/>
      <c r="D519" s="4" t="n"/>
      <c r="E519" s="4" t="n"/>
      <c r="F519" s="4" t="n"/>
      <c r="G519" s="4" t="n"/>
      <c r="H519" s="5" t="n"/>
      <c r="I519" s="6" t="n"/>
      <c r="J519" s="4" t="n"/>
      <c r="K519" s="4" t="n"/>
      <c r="L519" s="5" t="n"/>
      <c r="M519" s="6" t="n"/>
      <c r="N519" s="4" t="n"/>
      <c r="O519" s="4" t="n"/>
      <c r="P519" s="5" t="n"/>
      <c r="Q519" s="6" t="n"/>
      <c r="R519" s="6" t="n"/>
      <c r="S519" s="7">
        <f>IF(OR(O519="",Q519=""),"",IFERROR(IF(AND(INDEX(Fees!$D$5:$D$15,MATCH(O519,Fees!$A$5:$A$15,0))&gt;0,Q519&lt;INDEX(Fees!$D$5:$D$15,MATCH(O519,Fees!$A$5:$A$15,0))),Q519*INDEX(Fees!$E$5:$E$15,MATCH(O519,Fees!$A$5:$A$15,0))+INDEX(Fees!$F$5:$F$15,MATCH(O519,Fees!$A$5:$A$15,0)),Q519*INDEX(Fees!$B$5:$B$15,MATCH(O519,Fees!$A$5:$A$15,0))+INDEX(Fees!$C$5:$C$15,MATCH(O519,Fees!$A$5:$A$15,0))),""))</f>
        <v/>
      </c>
      <c r="T519" s="6" t="n"/>
      <c r="U519" s="7">
        <f>IF(AND(N519="Sold",Q519&lt;&gt;""),Q519-N(I519)-N(R519)-IF(T519&lt;&gt;"",T519,N(S519)),"")</f>
        <v/>
      </c>
      <c r="V519" s="8">
        <f>IF(AND(U519&lt;&gt;"",N(Q519)&gt;0),U519/Q519,"")</f>
        <v/>
      </c>
      <c r="W519" s="9">
        <f>IF(AND(ISNUMBER(P519),ISNUMBER(L519)),P519-L519,"")</f>
        <v/>
      </c>
      <c r="X519" s="4" t="n"/>
    </row>
    <row r="520">
      <c r="A520" s="4" t="n"/>
      <c r="B520" s="4" t="n"/>
      <c r="C520" s="4" t="n"/>
      <c r="D520" s="4" t="n"/>
      <c r="E520" s="4" t="n"/>
      <c r="F520" s="4" t="n"/>
      <c r="G520" s="4" t="n"/>
      <c r="H520" s="5" t="n"/>
      <c r="I520" s="6" t="n"/>
      <c r="J520" s="4" t="n"/>
      <c r="K520" s="4" t="n"/>
      <c r="L520" s="5" t="n"/>
      <c r="M520" s="6" t="n"/>
      <c r="N520" s="4" t="n"/>
      <c r="O520" s="4" t="n"/>
      <c r="P520" s="5" t="n"/>
      <c r="Q520" s="6" t="n"/>
      <c r="R520" s="6" t="n"/>
      <c r="S520" s="7">
        <f>IF(OR(O520="",Q520=""),"",IFERROR(IF(AND(INDEX(Fees!$D$5:$D$15,MATCH(O520,Fees!$A$5:$A$15,0))&gt;0,Q520&lt;INDEX(Fees!$D$5:$D$15,MATCH(O520,Fees!$A$5:$A$15,0))),Q520*INDEX(Fees!$E$5:$E$15,MATCH(O520,Fees!$A$5:$A$15,0))+INDEX(Fees!$F$5:$F$15,MATCH(O520,Fees!$A$5:$A$15,0)),Q520*INDEX(Fees!$B$5:$B$15,MATCH(O520,Fees!$A$5:$A$15,0))+INDEX(Fees!$C$5:$C$15,MATCH(O520,Fees!$A$5:$A$15,0))),""))</f>
        <v/>
      </c>
      <c r="T520" s="6" t="n"/>
      <c r="U520" s="7">
        <f>IF(AND(N520="Sold",Q520&lt;&gt;""),Q520-N(I520)-N(R520)-IF(T520&lt;&gt;"",T520,N(S520)),"")</f>
        <v/>
      </c>
      <c r="V520" s="8">
        <f>IF(AND(U520&lt;&gt;"",N(Q520)&gt;0),U520/Q520,"")</f>
        <v/>
      </c>
      <c r="W520" s="9">
        <f>IF(AND(ISNUMBER(P520),ISNUMBER(L520)),P520-L520,"")</f>
        <v/>
      </c>
      <c r="X520" s="4" t="n"/>
    </row>
    <row r="521">
      <c r="A521" s="4" t="n"/>
      <c r="B521" s="4" t="n"/>
      <c r="C521" s="4" t="n"/>
      <c r="D521" s="4" t="n"/>
      <c r="E521" s="4" t="n"/>
      <c r="F521" s="4" t="n"/>
      <c r="G521" s="4" t="n"/>
      <c r="H521" s="5" t="n"/>
      <c r="I521" s="6" t="n"/>
      <c r="J521" s="4" t="n"/>
      <c r="K521" s="4" t="n"/>
      <c r="L521" s="5" t="n"/>
      <c r="M521" s="6" t="n"/>
      <c r="N521" s="4" t="n"/>
      <c r="O521" s="4" t="n"/>
      <c r="P521" s="5" t="n"/>
      <c r="Q521" s="6" t="n"/>
      <c r="R521" s="6" t="n"/>
      <c r="S521" s="7">
        <f>IF(OR(O521="",Q521=""),"",IFERROR(IF(AND(INDEX(Fees!$D$5:$D$15,MATCH(O521,Fees!$A$5:$A$15,0))&gt;0,Q521&lt;INDEX(Fees!$D$5:$D$15,MATCH(O521,Fees!$A$5:$A$15,0))),Q521*INDEX(Fees!$E$5:$E$15,MATCH(O521,Fees!$A$5:$A$15,0))+INDEX(Fees!$F$5:$F$15,MATCH(O521,Fees!$A$5:$A$15,0)),Q521*INDEX(Fees!$B$5:$B$15,MATCH(O521,Fees!$A$5:$A$15,0))+INDEX(Fees!$C$5:$C$15,MATCH(O521,Fees!$A$5:$A$15,0))),""))</f>
        <v/>
      </c>
      <c r="T521" s="6" t="n"/>
      <c r="U521" s="7">
        <f>IF(AND(N521="Sold",Q521&lt;&gt;""),Q521-N(I521)-N(R521)-IF(T521&lt;&gt;"",T521,N(S521)),"")</f>
        <v/>
      </c>
      <c r="V521" s="8">
        <f>IF(AND(U521&lt;&gt;"",N(Q521)&gt;0),U521/Q521,"")</f>
        <v/>
      </c>
      <c r="W521" s="9">
        <f>IF(AND(ISNUMBER(P521),ISNUMBER(L521)),P521-L521,"")</f>
        <v/>
      </c>
      <c r="X521" s="4" t="n"/>
    </row>
    <row r="522">
      <c r="A522" s="4" t="n"/>
      <c r="B522" s="4" t="n"/>
      <c r="C522" s="4" t="n"/>
      <c r="D522" s="4" t="n"/>
      <c r="E522" s="4" t="n"/>
      <c r="F522" s="4" t="n"/>
      <c r="G522" s="4" t="n"/>
      <c r="H522" s="5" t="n"/>
      <c r="I522" s="6" t="n"/>
      <c r="J522" s="4" t="n"/>
      <c r="K522" s="4" t="n"/>
      <c r="L522" s="5" t="n"/>
      <c r="M522" s="6" t="n"/>
      <c r="N522" s="4" t="n"/>
      <c r="O522" s="4" t="n"/>
      <c r="P522" s="5" t="n"/>
      <c r="Q522" s="6" t="n"/>
      <c r="R522" s="6" t="n"/>
      <c r="S522" s="7">
        <f>IF(OR(O522="",Q522=""),"",IFERROR(IF(AND(INDEX(Fees!$D$5:$D$15,MATCH(O522,Fees!$A$5:$A$15,0))&gt;0,Q522&lt;INDEX(Fees!$D$5:$D$15,MATCH(O522,Fees!$A$5:$A$15,0))),Q522*INDEX(Fees!$E$5:$E$15,MATCH(O522,Fees!$A$5:$A$15,0))+INDEX(Fees!$F$5:$F$15,MATCH(O522,Fees!$A$5:$A$15,0)),Q522*INDEX(Fees!$B$5:$B$15,MATCH(O522,Fees!$A$5:$A$15,0))+INDEX(Fees!$C$5:$C$15,MATCH(O522,Fees!$A$5:$A$15,0))),""))</f>
        <v/>
      </c>
      <c r="T522" s="6" t="n"/>
      <c r="U522" s="7">
        <f>IF(AND(N522="Sold",Q522&lt;&gt;""),Q522-N(I522)-N(R522)-IF(T522&lt;&gt;"",T522,N(S522)),"")</f>
        <v/>
      </c>
      <c r="V522" s="8">
        <f>IF(AND(U522&lt;&gt;"",N(Q522)&gt;0),U522/Q522,"")</f>
        <v/>
      </c>
      <c r="W522" s="9">
        <f>IF(AND(ISNUMBER(P522),ISNUMBER(L522)),P522-L522,"")</f>
        <v/>
      </c>
      <c r="X522" s="4" t="n"/>
    </row>
    <row r="523">
      <c r="A523" s="4" t="n"/>
      <c r="B523" s="4" t="n"/>
      <c r="C523" s="4" t="n"/>
      <c r="D523" s="4" t="n"/>
      <c r="E523" s="4" t="n"/>
      <c r="F523" s="4" t="n"/>
      <c r="G523" s="4" t="n"/>
      <c r="H523" s="5" t="n"/>
      <c r="I523" s="6" t="n"/>
      <c r="J523" s="4" t="n"/>
      <c r="K523" s="4" t="n"/>
      <c r="L523" s="5" t="n"/>
      <c r="M523" s="6" t="n"/>
      <c r="N523" s="4" t="n"/>
      <c r="O523" s="4" t="n"/>
      <c r="P523" s="5" t="n"/>
      <c r="Q523" s="6" t="n"/>
      <c r="R523" s="6" t="n"/>
      <c r="S523" s="7">
        <f>IF(OR(O523="",Q523=""),"",IFERROR(IF(AND(INDEX(Fees!$D$5:$D$15,MATCH(O523,Fees!$A$5:$A$15,0))&gt;0,Q523&lt;INDEX(Fees!$D$5:$D$15,MATCH(O523,Fees!$A$5:$A$15,0))),Q523*INDEX(Fees!$E$5:$E$15,MATCH(O523,Fees!$A$5:$A$15,0))+INDEX(Fees!$F$5:$F$15,MATCH(O523,Fees!$A$5:$A$15,0)),Q523*INDEX(Fees!$B$5:$B$15,MATCH(O523,Fees!$A$5:$A$15,0))+INDEX(Fees!$C$5:$C$15,MATCH(O523,Fees!$A$5:$A$15,0))),""))</f>
        <v/>
      </c>
      <c r="T523" s="6" t="n"/>
      <c r="U523" s="7">
        <f>IF(AND(N523="Sold",Q523&lt;&gt;""),Q523-N(I523)-N(R523)-IF(T523&lt;&gt;"",T523,N(S523)),"")</f>
        <v/>
      </c>
      <c r="V523" s="8">
        <f>IF(AND(U523&lt;&gt;"",N(Q523)&gt;0),U523/Q523,"")</f>
        <v/>
      </c>
      <c r="W523" s="9">
        <f>IF(AND(ISNUMBER(P523),ISNUMBER(L523)),P523-L523,"")</f>
        <v/>
      </c>
      <c r="X523" s="4" t="n"/>
    </row>
    <row r="524">
      <c r="A524" s="4" t="n"/>
      <c r="B524" s="4" t="n"/>
      <c r="C524" s="4" t="n"/>
      <c r="D524" s="4" t="n"/>
      <c r="E524" s="4" t="n"/>
      <c r="F524" s="4" t="n"/>
      <c r="G524" s="4" t="n"/>
      <c r="H524" s="5" t="n"/>
      <c r="I524" s="6" t="n"/>
      <c r="J524" s="4" t="n"/>
      <c r="K524" s="4" t="n"/>
      <c r="L524" s="5" t="n"/>
      <c r="M524" s="6" t="n"/>
      <c r="N524" s="4" t="n"/>
      <c r="O524" s="4" t="n"/>
      <c r="P524" s="5" t="n"/>
      <c r="Q524" s="6" t="n"/>
      <c r="R524" s="6" t="n"/>
      <c r="S524" s="7">
        <f>IF(OR(O524="",Q524=""),"",IFERROR(IF(AND(INDEX(Fees!$D$5:$D$15,MATCH(O524,Fees!$A$5:$A$15,0))&gt;0,Q524&lt;INDEX(Fees!$D$5:$D$15,MATCH(O524,Fees!$A$5:$A$15,0))),Q524*INDEX(Fees!$E$5:$E$15,MATCH(O524,Fees!$A$5:$A$15,0))+INDEX(Fees!$F$5:$F$15,MATCH(O524,Fees!$A$5:$A$15,0)),Q524*INDEX(Fees!$B$5:$B$15,MATCH(O524,Fees!$A$5:$A$15,0))+INDEX(Fees!$C$5:$C$15,MATCH(O524,Fees!$A$5:$A$15,0))),""))</f>
        <v/>
      </c>
      <c r="T524" s="6" t="n"/>
      <c r="U524" s="7">
        <f>IF(AND(N524="Sold",Q524&lt;&gt;""),Q524-N(I524)-N(R524)-IF(T524&lt;&gt;"",T524,N(S524)),"")</f>
        <v/>
      </c>
      <c r="V524" s="8">
        <f>IF(AND(U524&lt;&gt;"",N(Q524)&gt;0),U524/Q524,"")</f>
        <v/>
      </c>
      <c r="W524" s="9">
        <f>IF(AND(ISNUMBER(P524),ISNUMBER(L524)),P524-L524,"")</f>
        <v/>
      </c>
      <c r="X524" s="4" t="n"/>
    </row>
    <row r="525">
      <c r="A525" s="4" t="n"/>
      <c r="B525" s="4" t="n"/>
      <c r="C525" s="4" t="n"/>
      <c r="D525" s="4" t="n"/>
      <c r="E525" s="4" t="n"/>
      <c r="F525" s="4" t="n"/>
      <c r="G525" s="4" t="n"/>
      <c r="H525" s="5" t="n"/>
      <c r="I525" s="6" t="n"/>
      <c r="J525" s="4" t="n"/>
      <c r="K525" s="4" t="n"/>
      <c r="L525" s="5" t="n"/>
      <c r="M525" s="6" t="n"/>
      <c r="N525" s="4" t="n"/>
      <c r="O525" s="4" t="n"/>
      <c r="P525" s="5" t="n"/>
      <c r="Q525" s="6" t="n"/>
      <c r="R525" s="6" t="n"/>
      <c r="S525" s="7">
        <f>IF(OR(O525="",Q525=""),"",IFERROR(IF(AND(INDEX(Fees!$D$5:$D$15,MATCH(O525,Fees!$A$5:$A$15,0))&gt;0,Q525&lt;INDEX(Fees!$D$5:$D$15,MATCH(O525,Fees!$A$5:$A$15,0))),Q525*INDEX(Fees!$E$5:$E$15,MATCH(O525,Fees!$A$5:$A$15,0))+INDEX(Fees!$F$5:$F$15,MATCH(O525,Fees!$A$5:$A$15,0)),Q525*INDEX(Fees!$B$5:$B$15,MATCH(O525,Fees!$A$5:$A$15,0))+INDEX(Fees!$C$5:$C$15,MATCH(O525,Fees!$A$5:$A$15,0))),""))</f>
        <v/>
      </c>
      <c r="T525" s="6" t="n"/>
      <c r="U525" s="7">
        <f>IF(AND(N525="Sold",Q525&lt;&gt;""),Q525-N(I525)-N(R525)-IF(T525&lt;&gt;"",T525,N(S525)),"")</f>
        <v/>
      </c>
      <c r="V525" s="8">
        <f>IF(AND(U525&lt;&gt;"",N(Q525)&gt;0),U525/Q525,"")</f>
        <v/>
      </c>
      <c r="W525" s="9">
        <f>IF(AND(ISNUMBER(P525),ISNUMBER(L525)),P525-L525,"")</f>
        <v/>
      </c>
      <c r="X525" s="4" t="n"/>
    </row>
    <row r="526">
      <c r="A526" s="4" t="n"/>
      <c r="B526" s="4" t="n"/>
      <c r="C526" s="4" t="n"/>
      <c r="D526" s="4" t="n"/>
      <c r="E526" s="4" t="n"/>
      <c r="F526" s="4" t="n"/>
      <c r="G526" s="4" t="n"/>
      <c r="H526" s="5" t="n"/>
      <c r="I526" s="6" t="n"/>
      <c r="J526" s="4" t="n"/>
      <c r="K526" s="4" t="n"/>
      <c r="L526" s="5" t="n"/>
      <c r="M526" s="6" t="n"/>
      <c r="N526" s="4" t="n"/>
      <c r="O526" s="4" t="n"/>
      <c r="P526" s="5" t="n"/>
      <c r="Q526" s="6" t="n"/>
      <c r="R526" s="6" t="n"/>
      <c r="S526" s="7">
        <f>IF(OR(O526="",Q526=""),"",IFERROR(IF(AND(INDEX(Fees!$D$5:$D$15,MATCH(O526,Fees!$A$5:$A$15,0))&gt;0,Q526&lt;INDEX(Fees!$D$5:$D$15,MATCH(O526,Fees!$A$5:$A$15,0))),Q526*INDEX(Fees!$E$5:$E$15,MATCH(O526,Fees!$A$5:$A$15,0))+INDEX(Fees!$F$5:$F$15,MATCH(O526,Fees!$A$5:$A$15,0)),Q526*INDEX(Fees!$B$5:$B$15,MATCH(O526,Fees!$A$5:$A$15,0))+INDEX(Fees!$C$5:$C$15,MATCH(O526,Fees!$A$5:$A$15,0))),""))</f>
        <v/>
      </c>
      <c r="T526" s="6" t="n"/>
      <c r="U526" s="7">
        <f>IF(AND(N526="Sold",Q526&lt;&gt;""),Q526-N(I526)-N(R526)-IF(T526&lt;&gt;"",T526,N(S526)),"")</f>
        <v/>
      </c>
      <c r="V526" s="8">
        <f>IF(AND(U526&lt;&gt;"",N(Q526)&gt;0),U526/Q526,"")</f>
        <v/>
      </c>
      <c r="W526" s="9">
        <f>IF(AND(ISNUMBER(P526),ISNUMBER(L526)),P526-L526,"")</f>
        <v/>
      </c>
      <c r="X526" s="4" t="n"/>
    </row>
    <row r="527">
      <c r="A527" s="4" t="n"/>
      <c r="B527" s="4" t="n"/>
      <c r="C527" s="4" t="n"/>
      <c r="D527" s="4" t="n"/>
      <c r="E527" s="4" t="n"/>
      <c r="F527" s="4" t="n"/>
      <c r="G527" s="4" t="n"/>
      <c r="H527" s="5" t="n"/>
      <c r="I527" s="6" t="n"/>
      <c r="J527" s="4" t="n"/>
      <c r="K527" s="4" t="n"/>
      <c r="L527" s="5" t="n"/>
      <c r="M527" s="6" t="n"/>
      <c r="N527" s="4" t="n"/>
      <c r="O527" s="4" t="n"/>
      <c r="P527" s="5" t="n"/>
      <c r="Q527" s="6" t="n"/>
      <c r="R527" s="6" t="n"/>
      <c r="S527" s="7">
        <f>IF(OR(O527="",Q527=""),"",IFERROR(IF(AND(INDEX(Fees!$D$5:$D$15,MATCH(O527,Fees!$A$5:$A$15,0))&gt;0,Q527&lt;INDEX(Fees!$D$5:$D$15,MATCH(O527,Fees!$A$5:$A$15,0))),Q527*INDEX(Fees!$E$5:$E$15,MATCH(O527,Fees!$A$5:$A$15,0))+INDEX(Fees!$F$5:$F$15,MATCH(O527,Fees!$A$5:$A$15,0)),Q527*INDEX(Fees!$B$5:$B$15,MATCH(O527,Fees!$A$5:$A$15,0))+INDEX(Fees!$C$5:$C$15,MATCH(O527,Fees!$A$5:$A$15,0))),""))</f>
        <v/>
      </c>
      <c r="T527" s="6" t="n"/>
      <c r="U527" s="7">
        <f>IF(AND(N527="Sold",Q527&lt;&gt;""),Q527-N(I527)-N(R527)-IF(T527&lt;&gt;"",T527,N(S527)),"")</f>
        <v/>
      </c>
      <c r="V527" s="8">
        <f>IF(AND(U527&lt;&gt;"",N(Q527)&gt;0),U527/Q527,"")</f>
        <v/>
      </c>
      <c r="W527" s="9">
        <f>IF(AND(ISNUMBER(P527),ISNUMBER(L527)),P527-L527,"")</f>
        <v/>
      </c>
      <c r="X527" s="4" t="n"/>
    </row>
    <row r="528">
      <c r="A528" s="4" t="n"/>
      <c r="B528" s="4" t="n"/>
      <c r="C528" s="4" t="n"/>
      <c r="D528" s="4" t="n"/>
      <c r="E528" s="4" t="n"/>
      <c r="F528" s="4" t="n"/>
      <c r="G528" s="4" t="n"/>
      <c r="H528" s="5" t="n"/>
      <c r="I528" s="6" t="n"/>
      <c r="J528" s="4" t="n"/>
      <c r="K528" s="4" t="n"/>
      <c r="L528" s="5" t="n"/>
      <c r="M528" s="6" t="n"/>
      <c r="N528" s="4" t="n"/>
      <c r="O528" s="4" t="n"/>
      <c r="P528" s="5" t="n"/>
      <c r="Q528" s="6" t="n"/>
      <c r="R528" s="6" t="n"/>
      <c r="S528" s="7">
        <f>IF(OR(O528="",Q528=""),"",IFERROR(IF(AND(INDEX(Fees!$D$5:$D$15,MATCH(O528,Fees!$A$5:$A$15,0))&gt;0,Q528&lt;INDEX(Fees!$D$5:$D$15,MATCH(O528,Fees!$A$5:$A$15,0))),Q528*INDEX(Fees!$E$5:$E$15,MATCH(O528,Fees!$A$5:$A$15,0))+INDEX(Fees!$F$5:$F$15,MATCH(O528,Fees!$A$5:$A$15,0)),Q528*INDEX(Fees!$B$5:$B$15,MATCH(O528,Fees!$A$5:$A$15,0))+INDEX(Fees!$C$5:$C$15,MATCH(O528,Fees!$A$5:$A$15,0))),""))</f>
        <v/>
      </c>
      <c r="T528" s="6" t="n"/>
      <c r="U528" s="7">
        <f>IF(AND(N528="Sold",Q528&lt;&gt;""),Q528-N(I528)-N(R528)-IF(T528&lt;&gt;"",T528,N(S528)),"")</f>
        <v/>
      </c>
      <c r="V528" s="8">
        <f>IF(AND(U528&lt;&gt;"",N(Q528)&gt;0),U528/Q528,"")</f>
        <v/>
      </c>
      <c r="W528" s="9">
        <f>IF(AND(ISNUMBER(P528),ISNUMBER(L528)),P528-L528,"")</f>
        <v/>
      </c>
      <c r="X528" s="4" t="n"/>
    </row>
    <row r="529">
      <c r="A529" s="4" t="n"/>
      <c r="B529" s="4" t="n"/>
      <c r="C529" s="4" t="n"/>
      <c r="D529" s="4" t="n"/>
      <c r="E529" s="4" t="n"/>
      <c r="F529" s="4" t="n"/>
      <c r="G529" s="4" t="n"/>
      <c r="H529" s="5" t="n"/>
      <c r="I529" s="6" t="n"/>
      <c r="J529" s="4" t="n"/>
      <c r="K529" s="4" t="n"/>
      <c r="L529" s="5" t="n"/>
      <c r="M529" s="6" t="n"/>
      <c r="N529" s="4" t="n"/>
      <c r="O529" s="4" t="n"/>
      <c r="P529" s="5" t="n"/>
      <c r="Q529" s="6" t="n"/>
      <c r="R529" s="6" t="n"/>
      <c r="S529" s="7">
        <f>IF(OR(O529="",Q529=""),"",IFERROR(IF(AND(INDEX(Fees!$D$5:$D$15,MATCH(O529,Fees!$A$5:$A$15,0))&gt;0,Q529&lt;INDEX(Fees!$D$5:$D$15,MATCH(O529,Fees!$A$5:$A$15,0))),Q529*INDEX(Fees!$E$5:$E$15,MATCH(O529,Fees!$A$5:$A$15,0))+INDEX(Fees!$F$5:$F$15,MATCH(O529,Fees!$A$5:$A$15,0)),Q529*INDEX(Fees!$B$5:$B$15,MATCH(O529,Fees!$A$5:$A$15,0))+INDEX(Fees!$C$5:$C$15,MATCH(O529,Fees!$A$5:$A$15,0))),""))</f>
        <v/>
      </c>
      <c r="T529" s="6" t="n"/>
      <c r="U529" s="7">
        <f>IF(AND(N529="Sold",Q529&lt;&gt;""),Q529-N(I529)-N(R529)-IF(T529&lt;&gt;"",T529,N(S529)),"")</f>
        <v/>
      </c>
      <c r="V529" s="8">
        <f>IF(AND(U529&lt;&gt;"",N(Q529)&gt;0),U529/Q529,"")</f>
        <v/>
      </c>
      <c r="W529" s="9">
        <f>IF(AND(ISNUMBER(P529),ISNUMBER(L529)),P529-L529,"")</f>
        <v/>
      </c>
      <c r="X529" s="4" t="n"/>
    </row>
    <row r="530">
      <c r="A530" s="4" t="n"/>
      <c r="B530" s="4" t="n"/>
      <c r="C530" s="4" t="n"/>
      <c r="D530" s="4" t="n"/>
      <c r="E530" s="4" t="n"/>
      <c r="F530" s="4" t="n"/>
      <c r="G530" s="4" t="n"/>
      <c r="H530" s="5" t="n"/>
      <c r="I530" s="6" t="n"/>
      <c r="J530" s="4" t="n"/>
      <c r="K530" s="4" t="n"/>
      <c r="L530" s="5" t="n"/>
      <c r="M530" s="6" t="n"/>
      <c r="N530" s="4" t="n"/>
      <c r="O530" s="4" t="n"/>
      <c r="P530" s="5" t="n"/>
      <c r="Q530" s="6" t="n"/>
      <c r="R530" s="6" t="n"/>
      <c r="S530" s="7">
        <f>IF(OR(O530="",Q530=""),"",IFERROR(IF(AND(INDEX(Fees!$D$5:$D$15,MATCH(O530,Fees!$A$5:$A$15,0))&gt;0,Q530&lt;INDEX(Fees!$D$5:$D$15,MATCH(O530,Fees!$A$5:$A$15,0))),Q530*INDEX(Fees!$E$5:$E$15,MATCH(O530,Fees!$A$5:$A$15,0))+INDEX(Fees!$F$5:$F$15,MATCH(O530,Fees!$A$5:$A$15,0)),Q530*INDEX(Fees!$B$5:$B$15,MATCH(O530,Fees!$A$5:$A$15,0))+INDEX(Fees!$C$5:$C$15,MATCH(O530,Fees!$A$5:$A$15,0))),""))</f>
        <v/>
      </c>
      <c r="T530" s="6" t="n"/>
      <c r="U530" s="7">
        <f>IF(AND(N530="Sold",Q530&lt;&gt;""),Q530-N(I530)-N(R530)-IF(T530&lt;&gt;"",T530,N(S530)),"")</f>
        <v/>
      </c>
      <c r="V530" s="8">
        <f>IF(AND(U530&lt;&gt;"",N(Q530)&gt;0),U530/Q530,"")</f>
        <v/>
      </c>
      <c r="W530" s="9">
        <f>IF(AND(ISNUMBER(P530),ISNUMBER(L530)),P530-L530,"")</f>
        <v/>
      </c>
      <c r="X530" s="4" t="n"/>
    </row>
    <row r="531">
      <c r="A531" s="4" t="n"/>
      <c r="B531" s="4" t="n"/>
      <c r="C531" s="4" t="n"/>
      <c r="D531" s="4" t="n"/>
      <c r="E531" s="4" t="n"/>
      <c r="F531" s="4" t="n"/>
      <c r="G531" s="4" t="n"/>
      <c r="H531" s="5" t="n"/>
      <c r="I531" s="6" t="n"/>
      <c r="J531" s="4" t="n"/>
      <c r="K531" s="4" t="n"/>
      <c r="L531" s="5" t="n"/>
      <c r="M531" s="6" t="n"/>
      <c r="N531" s="4" t="n"/>
      <c r="O531" s="4" t="n"/>
      <c r="P531" s="5" t="n"/>
      <c r="Q531" s="6" t="n"/>
      <c r="R531" s="6" t="n"/>
      <c r="S531" s="7">
        <f>IF(OR(O531="",Q531=""),"",IFERROR(IF(AND(INDEX(Fees!$D$5:$D$15,MATCH(O531,Fees!$A$5:$A$15,0))&gt;0,Q531&lt;INDEX(Fees!$D$5:$D$15,MATCH(O531,Fees!$A$5:$A$15,0))),Q531*INDEX(Fees!$E$5:$E$15,MATCH(O531,Fees!$A$5:$A$15,0))+INDEX(Fees!$F$5:$F$15,MATCH(O531,Fees!$A$5:$A$15,0)),Q531*INDEX(Fees!$B$5:$B$15,MATCH(O531,Fees!$A$5:$A$15,0))+INDEX(Fees!$C$5:$C$15,MATCH(O531,Fees!$A$5:$A$15,0))),""))</f>
        <v/>
      </c>
      <c r="T531" s="6" t="n"/>
      <c r="U531" s="7">
        <f>IF(AND(N531="Sold",Q531&lt;&gt;""),Q531-N(I531)-N(R531)-IF(T531&lt;&gt;"",T531,N(S531)),"")</f>
        <v/>
      </c>
      <c r="V531" s="8">
        <f>IF(AND(U531&lt;&gt;"",N(Q531)&gt;0),U531/Q531,"")</f>
        <v/>
      </c>
      <c r="W531" s="9">
        <f>IF(AND(ISNUMBER(P531),ISNUMBER(L531)),P531-L531,"")</f>
        <v/>
      </c>
      <c r="X531" s="4" t="n"/>
    </row>
    <row r="532">
      <c r="A532" s="4" t="n"/>
      <c r="B532" s="4" t="n"/>
      <c r="C532" s="4" t="n"/>
      <c r="D532" s="4" t="n"/>
      <c r="E532" s="4" t="n"/>
      <c r="F532" s="4" t="n"/>
      <c r="G532" s="4" t="n"/>
      <c r="H532" s="5" t="n"/>
      <c r="I532" s="6" t="n"/>
      <c r="J532" s="4" t="n"/>
      <c r="K532" s="4" t="n"/>
      <c r="L532" s="5" t="n"/>
      <c r="M532" s="6" t="n"/>
      <c r="N532" s="4" t="n"/>
      <c r="O532" s="4" t="n"/>
      <c r="P532" s="5" t="n"/>
      <c r="Q532" s="6" t="n"/>
      <c r="R532" s="6" t="n"/>
      <c r="S532" s="7">
        <f>IF(OR(O532="",Q532=""),"",IFERROR(IF(AND(INDEX(Fees!$D$5:$D$15,MATCH(O532,Fees!$A$5:$A$15,0))&gt;0,Q532&lt;INDEX(Fees!$D$5:$D$15,MATCH(O532,Fees!$A$5:$A$15,0))),Q532*INDEX(Fees!$E$5:$E$15,MATCH(O532,Fees!$A$5:$A$15,0))+INDEX(Fees!$F$5:$F$15,MATCH(O532,Fees!$A$5:$A$15,0)),Q532*INDEX(Fees!$B$5:$B$15,MATCH(O532,Fees!$A$5:$A$15,0))+INDEX(Fees!$C$5:$C$15,MATCH(O532,Fees!$A$5:$A$15,0))),""))</f>
        <v/>
      </c>
      <c r="T532" s="6" t="n"/>
      <c r="U532" s="7">
        <f>IF(AND(N532="Sold",Q532&lt;&gt;""),Q532-N(I532)-N(R532)-IF(T532&lt;&gt;"",T532,N(S532)),"")</f>
        <v/>
      </c>
      <c r="V532" s="8">
        <f>IF(AND(U532&lt;&gt;"",N(Q532)&gt;0),U532/Q532,"")</f>
        <v/>
      </c>
      <c r="W532" s="9">
        <f>IF(AND(ISNUMBER(P532),ISNUMBER(L532)),P532-L532,"")</f>
        <v/>
      </c>
      <c r="X532" s="4" t="n"/>
    </row>
    <row r="533">
      <c r="A533" s="4" t="n"/>
      <c r="B533" s="4" t="n"/>
      <c r="C533" s="4" t="n"/>
      <c r="D533" s="4" t="n"/>
      <c r="E533" s="4" t="n"/>
      <c r="F533" s="4" t="n"/>
      <c r="G533" s="4" t="n"/>
      <c r="H533" s="5" t="n"/>
      <c r="I533" s="6" t="n"/>
      <c r="J533" s="4" t="n"/>
      <c r="K533" s="4" t="n"/>
      <c r="L533" s="5" t="n"/>
      <c r="M533" s="6" t="n"/>
      <c r="N533" s="4" t="n"/>
      <c r="O533" s="4" t="n"/>
      <c r="P533" s="5" t="n"/>
      <c r="Q533" s="6" t="n"/>
      <c r="R533" s="6" t="n"/>
      <c r="S533" s="7">
        <f>IF(OR(O533="",Q533=""),"",IFERROR(IF(AND(INDEX(Fees!$D$5:$D$15,MATCH(O533,Fees!$A$5:$A$15,0))&gt;0,Q533&lt;INDEX(Fees!$D$5:$D$15,MATCH(O533,Fees!$A$5:$A$15,0))),Q533*INDEX(Fees!$E$5:$E$15,MATCH(O533,Fees!$A$5:$A$15,0))+INDEX(Fees!$F$5:$F$15,MATCH(O533,Fees!$A$5:$A$15,0)),Q533*INDEX(Fees!$B$5:$B$15,MATCH(O533,Fees!$A$5:$A$15,0))+INDEX(Fees!$C$5:$C$15,MATCH(O533,Fees!$A$5:$A$15,0))),""))</f>
        <v/>
      </c>
      <c r="T533" s="6" t="n"/>
      <c r="U533" s="7">
        <f>IF(AND(N533="Sold",Q533&lt;&gt;""),Q533-N(I533)-N(R533)-IF(T533&lt;&gt;"",T533,N(S533)),"")</f>
        <v/>
      </c>
      <c r="V533" s="8">
        <f>IF(AND(U533&lt;&gt;"",N(Q533)&gt;0),U533/Q533,"")</f>
        <v/>
      </c>
      <c r="W533" s="9">
        <f>IF(AND(ISNUMBER(P533),ISNUMBER(L533)),P533-L533,"")</f>
        <v/>
      </c>
      <c r="X533" s="4" t="n"/>
    </row>
    <row r="534">
      <c r="A534" s="4" t="n"/>
      <c r="B534" s="4" t="n"/>
      <c r="C534" s="4" t="n"/>
      <c r="D534" s="4" t="n"/>
      <c r="E534" s="4" t="n"/>
      <c r="F534" s="4" t="n"/>
      <c r="G534" s="4" t="n"/>
      <c r="H534" s="5" t="n"/>
      <c r="I534" s="6" t="n"/>
      <c r="J534" s="4" t="n"/>
      <c r="K534" s="4" t="n"/>
      <c r="L534" s="5" t="n"/>
      <c r="M534" s="6" t="n"/>
      <c r="N534" s="4" t="n"/>
      <c r="O534" s="4" t="n"/>
      <c r="P534" s="5" t="n"/>
      <c r="Q534" s="6" t="n"/>
      <c r="R534" s="6" t="n"/>
      <c r="S534" s="7">
        <f>IF(OR(O534="",Q534=""),"",IFERROR(IF(AND(INDEX(Fees!$D$5:$D$15,MATCH(O534,Fees!$A$5:$A$15,0))&gt;0,Q534&lt;INDEX(Fees!$D$5:$D$15,MATCH(O534,Fees!$A$5:$A$15,0))),Q534*INDEX(Fees!$E$5:$E$15,MATCH(O534,Fees!$A$5:$A$15,0))+INDEX(Fees!$F$5:$F$15,MATCH(O534,Fees!$A$5:$A$15,0)),Q534*INDEX(Fees!$B$5:$B$15,MATCH(O534,Fees!$A$5:$A$15,0))+INDEX(Fees!$C$5:$C$15,MATCH(O534,Fees!$A$5:$A$15,0))),""))</f>
        <v/>
      </c>
      <c r="T534" s="6" t="n"/>
      <c r="U534" s="7">
        <f>IF(AND(N534="Sold",Q534&lt;&gt;""),Q534-N(I534)-N(R534)-IF(T534&lt;&gt;"",T534,N(S534)),"")</f>
        <v/>
      </c>
      <c r="V534" s="8">
        <f>IF(AND(U534&lt;&gt;"",N(Q534)&gt;0),U534/Q534,"")</f>
        <v/>
      </c>
      <c r="W534" s="9">
        <f>IF(AND(ISNUMBER(P534),ISNUMBER(L534)),P534-L534,"")</f>
        <v/>
      </c>
      <c r="X534" s="4" t="n"/>
    </row>
    <row r="535">
      <c r="A535" s="4" t="n"/>
      <c r="B535" s="4" t="n"/>
      <c r="C535" s="4" t="n"/>
      <c r="D535" s="4" t="n"/>
      <c r="E535" s="4" t="n"/>
      <c r="F535" s="4" t="n"/>
      <c r="G535" s="4" t="n"/>
      <c r="H535" s="5" t="n"/>
      <c r="I535" s="6" t="n"/>
      <c r="J535" s="4" t="n"/>
      <c r="K535" s="4" t="n"/>
      <c r="L535" s="5" t="n"/>
      <c r="M535" s="6" t="n"/>
      <c r="N535" s="4" t="n"/>
      <c r="O535" s="4" t="n"/>
      <c r="P535" s="5" t="n"/>
      <c r="Q535" s="6" t="n"/>
      <c r="R535" s="6" t="n"/>
      <c r="S535" s="7">
        <f>IF(OR(O535="",Q535=""),"",IFERROR(IF(AND(INDEX(Fees!$D$5:$D$15,MATCH(O535,Fees!$A$5:$A$15,0))&gt;0,Q535&lt;INDEX(Fees!$D$5:$D$15,MATCH(O535,Fees!$A$5:$A$15,0))),Q535*INDEX(Fees!$E$5:$E$15,MATCH(O535,Fees!$A$5:$A$15,0))+INDEX(Fees!$F$5:$F$15,MATCH(O535,Fees!$A$5:$A$15,0)),Q535*INDEX(Fees!$B$5:$B$15,MATCH(O535,Fees!$A$5:$A$15,0))+INDEX(Fees!$C$5:$C$15,MATCH(O535,Fees!$A$5:$A$15,0))),""))</f>
        <v/>
      </c>
      <c r="T535" s="6" t="n"/>
      <c r="U535" s="7">
        <f>IF(AND(N535="Sold",Q535&lt;&gt;""),Q535-N(I535)-N(R535)-IF(T535&lt;&gt;"",T535,N(S535)),"")</f>
        <v/>
      </c>
      <c r="V535" s="8">
        <f>IF(AND(U535&lt;&gt;"",N(Q535)&gt;0),U535/Q535,"")</f>
        <v/>
      </c>
      <c r="W535" s="9">
        <f>IF(AND(ISNUMBER(P535),ISNUMBER(L535)),P535-L535,"")</f>
        <v/>
      </c>
      <c r="X535" s="4" t="n"/>
    </row>
    <row r="536">
      <c r="A536" s="4" t="n"/>
      <c r="B536" s="4" t="n"/>
      <c r="C536" s="4" t="n"/>
      <c r="D536" s="4" t="n"/>
      <c r="E536" s="4" t="n"/>
      <c r="F536" s="4" t="n"/>
      <c r="G536" s="4" t="n"/>
      <c r="H536" s="5" t="n"/>
      <c r="I536" s="6" t="n"/>
      <c r="J536" s="4" t="n"/>
      <c r="K536" s="4" t="n"/>
      <c r="L536" s="5" t="n"/>
      <c r="M536" s="6" t="n"/>
      <c r="N536" s="4" t="n"/>
      <c r="O536" s="4" t="n"/>
      <c r="P536" s="5" t="n"/>
      <c r="Q536" s="6" t="n"/>
      <c r="R536" s="6" t="n"/>
      <c r="S536" s="7">
        <f>IF(OR(O536="",Q536=""),"",IFERROR(IF(AND(INDEX(Fees!$D$5:$D$15,MATCH(O536,Fees!$A$5:$A$15,0))&gt;0,Q536&lt;INDEX(Fees!$D$5:$D$15,MATCH(O536,Fees!$A$5:$A$15,0))),Q536*INDEX(Fees!$E$5:$E$15,MATCH(O536,Fees!$A$5:$A$15,0))+INDEX(Fees!$F$5:$F$15,MATCH(O536,Fees!$A$5:$A$15,0)),Q536*INDEX(Fees!$B$5:$B$15,MATCH(O536,Fees!$A$5:$A$15,0))+INDEX(Fees!$C$5:$C$15,MATCH(O536,Fees!$A$5:$A$15,0))),""))</f>
        <v/>
      </c>
      <c r="T536" s="6" t="n"/>
      <c r="U536" s="7">
        <f>IF(AND(N536="Sold",Q536&lt;&gt;""),Q536-N(I536)-N(R536)-IF(T536&lt;&gt;"",T536,N(S536)),"")</f>
        <v/>
      </c>
      <c r="V536" s="8">
        <f>IF(AND(U536&lt;&gt;"",N(Q536)&gt;0),U536/Q536,"")</f>
        <v/>
      </c>
      <c r="W536" s="9">
        <f>IF(AND(ISNUMBER(P536),ISNUMBER(L536)),P536-L536,"")</f>
        <v/>
      </c>
      <c r="X536" s="4" t="n"/>
    </row>
    <row r="537">
      <c r="A537" s="4" t="n"/>
      <c r="B537" s="4" t="n"/>
      <c r="C537" s="4" t="n"/>
      <c r="D537" s="4" t="n"/>
      <c r="E537" s="4" t="n"/>
      <c r="F537" s="4" t="n"/>
      <c r="G537" s="4" t="n"/>
      <c r="H537" s="5" t="n"/>
      <c r="I537" s="6" t="n"/>
      <c r="J537" s="4" t="n"/>
      <c r="K537" s="4" t="n"/>
      <c r="L537" s="5" t="n"/>
      <c r="M537" s="6" t="n"/>
      <c r="N537" s="4" t="n"/>
      <c r="O537" s="4" t="n"/>
      <c r="P537" s="5" t="n"/>
      <c r="Q537" s="6" t="n"/>
      <c r="R537" s="6" t="n"/>
      <c r="S537" s="7">
        <f>IF(OR(O537="",Q537=""),"",IFERROR(IF(AND(INDEX(Fees!$D$5:$D$15,MATCH(O537,Fees!$A$5:$A$15,0))&gt;0,Q537&lt;INDEX(Fees!$D$5:$D$15,MATCH(O537,Fees!$A$5:$A$15,0))),Q537*INDEX(Fees!$E$5:$E$15,MATCH(O537,Fees!$A$5:$A$15,0))+INDEX(Fees!$F$5:$F$15,MATCH(O537,Fees!$A$5:$A$15,0)),Q537*INDEX(Fees!$B$5:$B$15,MATCH(O537,Fees!$A$5:$A$15,0))+INDEX(Fees!$C$5:$C$15,MATCH(O537,Fees!$A$5:$A$15,0))),""))</f>
        <v/>
      </c>
      <c r="T537" s="6" t="n"/>
      <c r="U537" s="7">
        <f>IF(AND(N537="Sold",Q537&lt;&gt;""),Q537-N(I537)-N(R537)-IF(T537&lt;&gt;"",T537,N(S537)),"")</f>
        <v/>
      </c>
      <c r="V537" s="8">
        <f>IF(AND(U537&lt;&gt;"",N(Q537)&gt;0),U537/Q537,"")</f>
        <v/>
      </c>
      <c r="W537" s="9">
        <f>IF(AND(ISNUMBER(P537),ISNUMBER(L537)),P537-L537,"")</f>
        <v/>
      </c>
      <c r="X537" s="4" t="n"/>
    </row>
    <row r="538">
      <c r="A538" s="4" t="n"/>
      <c r="B538" s="4" t="n"/>
      <c r="C538" s="4" t="n"/>
      <c r="D538" s="4" t="n"/>
      <c r="E538" s="4" t="n"/>
      <c r="F538" s="4" t="n"/>
      <c r="G538" s="4" t="n"/>
      <c r="H538" s="5" t="n"/>
      <c r="I538" s="6" t="n"/>
      <c r="J538" s="4" t="n"/>
      <c r="K538" s="4" t="n"/>
      <c r="L538" s="5" t="n"/>
      <c r="M538" s="6" t="n"/>
      <c r="N538" s="4" t="n"/>
      <c r="O538" s="4" t="n"/>
      <c r="P538" s="5" t="n"/>
      <c r="Q538" s="6" t="n"/>
      <c r="R538" s="6" t="n"/>
      <c r="S538" s="7">
        <f>IF(OR(O538="",Q538=""),"",IFERROR(IF(AND(INDEX(Fees!$D$5:$D$15,MATCH(O538,Fees!$A$5:$A$15,0))&gt;0,Q538&lt;INDEX(Fees!$D$5:$D$15,MATCH(O538,Fees!$A$5:$A$15,0))),Q538*INDEX(Fees!$E$5:$E$15,MATCH(O538,Fees!$A$5:$A$15,0))+INDEX(Fees!$F$5:$F$15,MATCH(O538,Fees!$A$5:$A$15,0)),Q538*INDEX(Fees!$B$5:$B$15,MATCH(O538,Fees!$A$5:$A$15,0))+INDEX(Fees!$C$5:$C$15,MATCH(O538,Fees!$A$5:$A$15,0))),""))</f>
        <v/>
      </c>
      <c r="T538" s="6" t="n"/>
      <c r="U538" s="7">
        <f>IF(AND(N538="Sold",Q538&lt;&gt;""),Q538-N(I538)-N(R538)-IF(T538&lt;&gt;"",T538,N(S538)),"")</f>
        <v/>
      </c>
      <c r="V538" s="8">
        <f>IF(AND(U538&lt;&gt;"",N(Q538)&gt;0),U538/Q538,"")</f>
        <v/>
      </c>
      <c r="W538" s="9">
        <f>IF(AND(ISNUMBER(P538),ISNUMBER(L538)),P538-L538,"")</f>
        <v/>
      </c>
      <c r="X538" s="4" t="n"/>
    </row>
    <row r="539">
      <c r="A539" s="4" t="n"/>
      <c r="B539" s="4" t="n"/>
      <c r="C539" s="4" t="n"/>
      <c r="D539" s="4" t="n"/>
      <c r="E539" s="4" t="n"/>
      <c r="F539" s="4" t="n"/>
      <c r="G539" s="4" t="n"/>
      <c r="H539" s="5" t="n"/>
      <c r="I539" s="6" t="n"/>
      <c r="J539" s="4" t="n"/>
      <c r="K539" s="4" t="n"/>
      <c r="L539" s="5" t="n"/>
      <c r="M539" s="6" t="n"/>
      <c r="N539" s="4" t="n"/>
      <c r="O539" s="4" t="n"/>
      <c r="P539" s="5" t="n"/>
      <c r="Q539" s="6" t="n"/>
      <c r="R539" s="6" t="n"/>
      <c r="S539" s="7">
        <f>IF(OR(O539="",Q539=""),"",IFERROR(IF(AND(INDEX(Fees!$D$5:$D$15,MATCH(O539,Fees!$A$5:$A$15,0))&gt;0,Q539&lt;INDEX(Fees!$D$5:$D$15,MATCH(O539,Fees!$A$5:$A$15,0))),Q539*INDEX(Fees!$E$5:$E$15,MATCH(O539,Fees!$A$5:$A$15,0))+INDEX(Fees!$F$5:$F$15,MATCH(O539,Fees!$A$5:$A$15,0)),Q539*INDEX(Fees!$B$5:$B$15,MATCH(O539,Fees!$A$5:$A$15,0))+INDEX(Fees!$C$5:$C$15,MATCH(O539,Fees!$A$5:$A$15,0))),""))</f>
        <v/>
      </c>
      <c r="T539" s="6" t="n"/>
      <c r="U539" s="7">
        <f>IF(AND(N539="Sold",Q539&lt;&gt;""),Q539-N(I539)-N(R539)-IF(T539&lt;&gt;"",T539,N(S539)),"")</f>
        <v/>
      </c>
      <c r="V539" s="8">
        <f>IF(AND(U539&lt;&gt;"",N(Q539)&gt;0),U539/Q539,"")</f>
        <v/>
      </c>
      <c r="W539" s="9">
        <f>IF(AND(ISNUMBER(P539),ISNUMBER(L539)),P539-L539,"")</f>
        <v/>
      </c>
      <c r="X539" s="4" t="n"/>
    </row>
    <row r="540">
      <c r="A540" s="4" t="n"/>
      <c r="B540" s="4" t="n"/>
      <c r="C540" s="4" t="n"/>
      <c r="D540" s="4" t="n"/>
      <c r="E540" s="4" t="n"/>
      <c r="F540" s="4" t="n"/>
      <c r="G540" s="4" t="n"/>
      <c r="H540" s="5" t="n"/>
      <c r="I540" s="6" t="n"/>
      <c r="J540" s="4" t="n"/>
      <c r="K540" s="4" t="n"/>
      <c r="L540" s="5" t="n"/>
      <c r="M540" s="6" t="n"/>
      <c r="N540" s="4" t="n"/>
      <c r="O540" s="4" t="n"/>
      <c r="P540" s="5" t="n"/>
      <c r="Q540" s="6" t="n"/>
      <c r="R540" s="6" t="n"/>
      <c r="S540" s="7">
        <f>IF(OR(O540="",Q540=""),"",IFERROR(IF(AND(INDEX(Fees!$D$5:$D$15,MATCH(O540,Fees!$A$5:$A$15,0))&gt;0,Q540&lt;INDEX(Fees!$D$5:$D$15,MATCH(O540,Fees!$A$5:$A$15,0))),Q540*INDEX(Fees!$E$5:$E$15,MATCH(O540,Fees!$A$5:$A$15,0))+INDEX(Fees!$F$5:$F$15,MATCH(O540,Fees!$A$5:$A$15,0)),Q540*INDEX(Fees!$B$5:$B$15,MATCH(O540,Fees!$A$5:$A$15,0))+INDEX(Fees!$C$5:$C$15,MATCH(O540,Fees!$A$5:$A$15,0))),""))</f>
        <v/>
      </c>
      <c r="T540" s="6" t="n"/>
      <c r="U540" s="7">
        <f>IF(AND(N540="Sold",Q540&lt;&gt;""),Q540-N(I540)-N(R540)-IF(T540&lt;&gt;"",T540,N(S540)),"")</f>
        <v/>
      </c>
      <c r="V540" s="8">
        <f>IF(AND(U540&lt;&gt;"",N(Q540)&gt;0),U540/Q540,"")</f>
        <v/>
      </c>
      <c r="W540" s="9">
        <f>IF(AND(ISNUMBER(P540),ISNUMBER(L540)),P540-L540,"")</f>
        <v/>
      </c>
      <c r="X540" s="4" t="n"/>
    </row>
    <row r="541">
      <c r="A541" s="4" t="n"/>
      <c r="B541" s="4" t="n"/>
      <c r="C541" s="4" t="n"/>
      <c r="D541" s="4" t="n"/>
      <c r="E541" s="4" t="n"/>
      <c r="F541" s="4" t="n"/>
      <c r="G541" s="4" t="n"/>
      <c r="H541" s="5" t="n"/>
      <c r="I541" s="6" t="n"/>
      <c r="J541" s="4" t="n"/>
      <c r="K541" s="4" t="n"/>
      <c r="L541" s="5" t="n"/>
      <c r="M541" s="6" t="n"/>
      <c r="N541" s="4" t="n"/>
      <c r="O541" s="4" t="n"/>
      <c r="P541" s="5" t="n"/>
      <c r="Q541" s="6" t="n"/>
      <c r="R541" s="6" t="n"/>
      <c r="S541" s="7">
        <f>IF(OR(O541="",Q541=""),"",IFERROR(IF(AND(INDEX(Fees!$D$5:$D$15,MATCH(O541,Fees!$A$5:$A$15,0))&gt;0,Q541&lt;INDEX(Fees!$D$5:$D$15,MATCH(O541,Fees!$A$5:$A$15,0))),Q541*INDEX(Fees!$E$5:$E$15,MATCH(O541,Fees!$A$5:$A$15,0))+INDEX(Fees!$F$5:$F$15,MATCH(O541,Fees!$A$5:$A$15,0)),Q541*INDEX(Fees!$B$5:$B$15,MATCH(O541,Fees!$A$5:$A$15,0))+INDEX(Fees!$C$5:$C$15,MATCH(O541,Fees!$A$5:$A$15,0))),""))</f>
        <v/>
      </c>
      <c r="T541" s="6" t="n"/>
      <c r="U541" s="7">
        <f>IF(AND(N541="Sold",Q541&lt;&gt;""),Q541-N(I541)-N(R541)-IF(T541&lt;&gt;"",T541,N(S541)),"")</f>
        <v/>
      </c>
      <c r="V541" s="8">
        <f>IF(AND(U541&lt;&gt;"",N(Q541)&gt;0),U541/Q541,"")</f>
        <v/>
      </c>
      <c r="W541" s="9">
        <f>IF(AND(ISNUMBER(P541),ISNUMBER(L541)),P541-L541,"")</f>
        <v/>
      </c>
      <c r="X541" s="4" t="n"/>
    </row>
    <row r="542">
      <c r="A542" s="4" t="n"/>
      <c r="B542" s="4" t="n"/>
      <c r="C542" s="4" t="n"/>
      <c r="D542" s="4" t="n"/>
      <c r="E542" s="4" t="n"/>
      <c r="F542" s="4" t="n"/>
      <c r="G542" s="4" t="n"/>
      <c r="H542" s="5" t="n"/>
      <c r="I542" s="6" t="n"/>
      <c r="J542" s="4" t="n"/>
      <c r="K542" s="4" t="n"/>
      <c r="L542" s="5" t="n"/>
      <c r="M542" s="6" t="n"/>
      <c r="N542" s="4" t="n"/>
      <c r="O542" s="4" t="n"/>
      <c r="P542" s="5" t="n"/>
      <c r="Q542" s="6" t="n"/>
      <c r="R542" s="6" t="n"/>
      <c r="S542" s="7">
        <f>IF(OR(O542="",Q542=""),"",IFERROR(IF(AND(INDEX(Fees!$D$5:$D$15,MATCH(O542,Fees!$A$5:$A$15,0))&gt;0,Q542&lt;INDEX(Fees!$D$5:$D$15,MATCH(O542,Fees!$A$5:$A$15,0))),Q542*INDEX(Fees!$E$5:$E$15,MATCH(O542,Fees!$A$5:$A$15,0))+INDEX(Fees!$F$5:$F$15,MATCH(O542,Fees!$A$5:$A$15,0)),Q542*INDEX(Fees!$B$5:$B$15,MATCH(O542,Fees!$A$5:$A$15,0))+INDEX(Fees!$C$5:$C$15,MATCH(O542,Fees!$A$5:$A$15,0))),""))</f>
        <v/>
      </c>
      <c r="T542" s="6" t="n"/>
      <c r="U542" s="7">
        <f>IF(AND(N542="Sold",Q542&lt;&gt;""),Q542-N(I542)-N(R542)-IF(T542&lt;&gt;"",T542,N(S542)),"")</f>
        <v/>
      </c>
      <c r="V542" s="8">
        <f>IF(AND(U542&lt;&gt;"",N(Q542)&gt;0),U542/Q542,"")</f>
        <v/>
      </c>
      <c r="W542" s="9">
        <f>IF(AND(ISNUMBER(P542),ISNUMBER(L542)),P542-L542,"")</f>
        <v/>
      </c>
      <c r="X542" s="4" t="n"/>
    </row>
    <row r="543">
      <c r="A543" s="4" t="n"/>
      <c r="B543" s="4" t="n"/>
      <c r="C543" s="4" t="n"/>
      <c r="D543" s="4" t="n"/>
      <c r="E543" s="4" t="n"/>
      <c r="F543" s="4" t="n"/>
      <c r="G543" s="4" t="n"/>
      <c r="H543" s="5" t="n"/>
      <c r="I543" s="6" t="n"/>
      <c r="J543" s="4" t="n"/>
      <c r="K543" s="4" t="n"/>
      <c r="L543" s="5" t="n"/>
      <c r="M543" s="6" t="n"/>
      <c r="N543" s="4" t="n"/>
      <c r="O543" s="4" t="n"/>
      <c r="P543" s="5" t="n"/>
      <c r="Q543" s="6" t="n"/>
      <c r="R543" s="6" t="n"/>
      <c r="S543" s="7">
        <f>IF(OR(O543="",Q543=""),"",IFERROR(IF(AND(INDEX(Fees!$D$5:$D$15,MATCH(O543,Fees!$A$5:$A$15,0))&gt;0,Q543&lt;INDEX(Fees!$D$5:$D$15,MATCH(O543,Fees!$A$5:$A$15,0))),Q543*INDEX(Fees!$E$5:$E$15,MATCH(O543,Fees!$A$5:$A$15,0))+INDEX(Fees!$F$5:$F$15,MATCH(O543,Fees!$A$5:$A$15,0)),Q543*INDEX(Fees!$B$5:$B$15,MATCH(O543,Fees!$A$5:$A$15,0))+INDEX(Fees!$C$5:$C$15,MATCH(O543,Fees!$A$5:$A$15,0))),""))</f>
        <v/>
      </c>
      <c r="T543" s="6" t="n"/>
      <c r="U543" s="7">
        <f>IF(AND(N543="Sold",Q543&lt;&gt;""),Q543-N(I543)-N(R543)-IF(T543&lt;&gt;"",T543,N(S543)),"")</f>
        <v/>
      </c>
      <c r="V543" s="8">
        <f>IF(AND(U543&lt;&gt;"",N(Q543)&gt;0),U543/Q543,"")</f>
        <v/>
      </c>
      <c r="W543" s="9">
        <f>IF(AND(ISNUMBER(P543),ISNUMBER(L543)),P543-L543,"")</f>
        <v/>
      </c>
      <c r="X543" s="4" t="n"/>
    </row>
    <row r="544">
      <c r="A544" s="4" t="n"/>
      <c r="B544" s="4" t="n"/>
      <c r="C544" s="4" t="n"/>
      <c r="D544" s="4" t="n"/>
      <c r="E544" s="4" t="n"/>
      <c r="F544" s="4" t="n"/>
      <c r="G544" s="4" t="n"/>
      <c r="H544" s="5" t="n"/>
      <c r="I544" s="6" t="n"/>
      <c r="J544" s="4" t="n"/>
      <c r="K544" s="4" t="n"/>
      <c r="L544" s="5" t="n"/>
      <c r="M544" s="6" t="n"/>
      <c r="N544" s="4" t="n"/>
      <c r="O544" s="4" t="n"/>
      <c r="P544" s="5" t="n"/>
      <c r="Q544" s="6" t="n"/>
      <c r="R544" s="6" t="n"/>
      <c r="S544" s="7">
        <f>IF(OR(O544="",Q544=""),"",IFERROR(IF(AND(INDEX(Fees!$D$5:$D$15,MATCH(O544,Fees!$A$5:$A$15,0))&gt;0,Q544&lt;INDEX(Fees!$D$5:$D$15,MATCH(O544,Fees!$A$5:$A$15,0))),Q544*INDEX(Fees!$E$5:$E$15,MATCH(O544,Fees!$A$5:$A$15,0))+INDEX(Fees!$F$5:$F$15,MATCH(O544,Fees!$A$5:$A$15,0)),Q544*INDEX(Fees!$B$5:$B$15,MATCH(O544,Fees!$A$5:$A$15,0))+INDEX(Fees!$C$5:$C$15,MATCH(O544,Fees!$A$5:$A$15,0))),""))</f>
        <v/>
      </c>
      <c r="T544" s="6" t="n"/>
      <c r="U544" s="7">
        <f>IF(AND(N544="Sold",Q544&lt;&gt;""),Q544-N(I544)-N(R544)-IF(T544&lt;&gt;"",T544,N(S544)),"")</f>
        <v/>
      </c>
      <c r="V544" s="8">
        <f>IF(AND(U544&lt;&gt;"",N(Q544)&gt;0),U544/Q544,"")</f>
        <v/>
      </c>
      <c r="W544" s="9">
        <f>IF(AND(ISNUMBER(P544),ISNUMBER(L544)),P544-L544,"")</f>
        <v/>
      </c>
      <c r="X544" s="4" t="n"/>
    </row>
    <row r="545">
      <c r="A545" s="4" t="n"/>
      <c r="B545" s="4" t="n"/>
      <c r="C545" s="4" t="n"/>
      <c r="D545" s="4" t="n"/>
      <c r="E545" s="4" t="n"/>
      <c r="F545" s="4" t="n"/>
      <c r="G545" s="4" t="n"/>
      <c r="H545" s="5" t="n"/>
      <c r="I545" s="6" t="n"/>
      <c r="J545" s="4" t="n"/>
      <c r="K545" s="4" t="n"/>
      <c r="L545" s="5" t="n"/>
      <c r="M545" s="6" t="n"/>
      <c r="N545" s="4" t="n"/>
      <c r="O545" s="4" t="n"/>
      <c r="P545" s="5" t="n"/>
      <c r="Q545" s="6" t="n"/>
      <c r="R545" s="6" t="n"/>
      <c r="S545" s="7">
        <f>IF(OR(O545="",Q545=""),"",IFERROR(IF(AND(INDEX(Fees!$D$5:$D$15,MATCH(O545,Fees!$A$5:$A$15,0))&gt;0,Q545&lt;INDEX(Fees!$D$5:$D$15,MATCH(O545,Fees!$A$5:$A$15,0))),Q545*INDEX(Fees!$E$5:$E$15,MATCH(O545,Fees!$A$5:$A$15,0))+INDEX(Fees!$F$5:$F$15,MATCH(O545,Fees!$A$5:$A$15,0)),Q545*INDEX(Fees!$B$5:$B$15,MATCH(O545,Fees!$A$5:$A$15,0))+INDEX(Fees!$C$5:$C$15,MATCH(O545,Fees!$A$5:$A$15,0))),""))</f>
        <v/>
      </c>
      <c r="T545" s="6" t="n"/>
      <c r="U545" s="7">
        <f>IF(AND(N545="Sold",Q545&lt;&gt;""),Q545-N(I545)-N(R545)-IF(T545&lt;&gt;"",T545,N(S545)),"")</f>
        <v/>
      </c>
      <c r="V545" s="8">
        <f>IF(AND(U545&lt;&gt;"",N(Q545)&gt;0),U545/Q545,"")</f>
        <v/>
      </c>
      <c r="W545" s="9">
        <f>IF(AND(ISNUMBER(P545),ISNUMBER(L545)),P545-L545,"")</f>
        <v/>
      </c>
      <c r="X545" s="4" t="n"/>
    </row>
    <row r="546">
      <c r="A546" s="4" t="n"/>
      <c r="B546" s="4" t="n"/>
      <c r="C546" s="4" t="n"/>
      <c r="D546" s="4" t="n"/>
      <c r="E546" s="4" t="n"/>
      <c r="F546" s="4" t="n"/>
      <c r="G546" s="4" t="n"/>
      <c r="H546" s="5" t="n"/>
      <c r="I546" s="6" t="n"/>
      <c r="J546" s="4" t="n"/>
      <c r="K546" s="4" t="n"/>
      <c r="L546" s="5" t="n"/>
      <c r="M546" s="6" t="n"/>
      <c r="N546" s="4" t="n"/>
      <c r="O546" s="4" t="n"/>
      <c r="P546" s="5" t="n"/>
      <c r="Q546" s="6" t="n"/>
      <c r="R546" s="6" t="n"/>
      <c r="S546" s="7">
        <f>IF(OR(O546="",Q546=""),"",IFERROR(IF(AND(INDEX(Fees!$D$5:$D$15,MATCH(O546,Fees!$A$5:$A$15,0))&gt;0,Q546&lt;INDEX(Fees!$D$5:$D$15,MATCH(O546,Fees!$A$5:$A$15,0))),Q546*INDEX(Fees!$E$5:$E$15,MATCH(O546,Fees!$A$5:$A$15,0))+INDEX(Fees!$F$5:$F$15,MATCH(O546,Fees!$A$5:$A$15,0)),Q546*INDEX(Fees!$B$5:$B$15,MATCH(O546,Fees!$A$5:$A$15,0))+INDEX(Fees!$C$5:$C$15,MATCH(O546,Fees!$A$5:$A$15,0))),""))</f>
        <v/>
      </c>
      <c r="T546" s="6" t="n"/>
      <c r="U546" s="7">
        <f>IF(AND(N546="Sold",Q546&lt;&gt;""),Q546-N(I546)-N(R546)-IF(T546&lt;&gt;"",T546,N(S546)),"")</f>
        <v/>
      </c>
      <c r="V546" s="8">
        <f>IF(AND(U546&lt;&gt;"",N(Q546)&gt;0),U546/Q546,"")</f>
        <v/>
      </c>
      <c r="W546" s="9">
        <f>IF(AND(ISNUMBER(P546),ISNUMBER(L546)),P546-L546,"")</f>
        <v/>
      </c>
      <c r="X546" s="4" t="n"/>
    </row>
    <row r="547">
      <c r="A547" s="4" t="n"/>
      <c r="B547" s="4" t="n"/>
      <c r="C547" s="4" t="n"/>
      <c r="D547" s="4" t="n"/>
      <c r="E547" s="4" t="n"/>
      <c r="F547" s="4" t="n"/>
      <c r="G547" s="4" t="n"/>
      <c r="H547" s="5" t="n"/>
      <c r="I547" s="6" t="n"/>
      <c r="J547" s="4" t="n"/>
      <c r="K547" s="4" t="n"/>
      <c r="L547" s="5" t="n"/>
      <c r="M547" s="6" t="n"/>
      <c r="N547" s="4" t="n"/>
      <c r="O547" s="4" t="n"/>
      <c r="P547" s="5" t="n"/>
      <c r="Q547" s="6" t="n"/>
      <c r="R547" s="6" t="n"/>
      <c r="S547" s="7">
        <f>IF(OR(O547="",Q547=""),"",IFERROR(IF(AND(INDEX(Fees!$D$5:$D$15,MATCH(O547,Fees!$A$5:$A$15,0))&gt;0,Q547&lt;INDEX(Fees!$D$5:$D$15,MATCH(O547,Fees!$A$5:$A$15,0))),Q547*INDEX(Fees!$E$5:$E$15,MATCH(O547,Fees!$A$5:$A$15,0))+INDEX(Fees!$F$5:$F$15,MATCH(O547,Fees!$A$5:$A$15,0)),Q547*INDEX(Fees!$B$5:$B$15,MATCH(O547,Fees!$A$5:$A$15,0))+INDEX(Fees!$C$5:$C$15,MATCH(O547,Fees!$A$5:$A$15,0))),""))</f>
        <v/>
      </c>
      <c r="T547" s="6" t="n"/>
      <c r="U547" s="7">
        <f>IF(AND(N547="Sold",Q547&lt;&gt;""),Q547-N(I547)-N(R547)-IF(T547&lt;&gt;"",T547,N(S547)),"")</f>
        <v/>
      </c>
      <c r="V547" s="8">
        <f>IF(AND(U547&lt;&gt;"",N(Q547)&gt;0),U547/Q547,"")</f>
        <v/>
      </c>
      <c r="W547" s="9">
        <f>IF(AND(ISNUMBER(P547),ISNUMBER(L547)),P547-L547,"")</f>
        <v/>
      </c>
      <c r="X547" s="4" t="n"/>
    </row>
    <row r="548">
      <c r="A548" s="4" t="n"/>
      <c r="B548" s="4" t="n"/>
      <c r="C548" s="4" t="n"/>
      <c r="D548" s="4" t="n"/>
      <c r="E548" s="4" t="n"/>
      <c r="F548" s="4" t="n"/>
      <c r="G548" s="4" t="n"/>
      <c r="H548" s="5" t="n"/>
      <c r="I548" s="6" t="n"/>
      <c r="J548" s="4" t="n"/>
      <c r="K548" s="4" t="n"/>
      <c r="L548" s="5" t="n"/>
      <c r="M548" s="6" t="n"/>
      <c r="N548" s="4" t="n"/>
      <c r="O548" s="4" t="n"/>
      <c r="P548" s="5" t="n"/>
      <c r="Q548" s="6" t="n"/>
      <c r="R548" s="6" t="n"/>
      <c r="S548" s="7">
        <f>IF(OR(O548="",Q548=""),"",IFERROR(IF(AND(INDEX(Fees!$D$5:$D$15,MATCH(O548,Fees!$A$5:$A$15,0))&gt;0,Q548&lt;INDEX(Fees!$D$5:$D$15,MATCH(O548,Fees!$A$5:$A$15,0))),Q548*INDEX(Fees!$E$5:$E$15,MATCH(O548,Fees!$A$5:$A$15,0))+INDEX(Fees!$F$5:$F$15,MATCH(O548,Fees!$A$5:$A$15,0)),Q548*INDEX(Fees!$B$5:$B$15,MATCH(O548,Fees!$A$5:$A$15,0))+INDEX(Fees!$C$5:$C$15,MATCH(O548,Fees!$A$5:$A$15,0))),""))</f>
        <v/>
      </c>
      <c r="T548" s="6" t="n"/>
      <c r="U548" s="7">
        <f>IF(AND(N548="Sold",Q548&lt;&gt;""),Q548-N(I548)-N(R548)-IF(T548&lt;&gt;"",T548,N(S548)),"")</f>
        <v/>
      </c>
      <c r="V548" s="8">
        <f>IF(AND(U548&lt;&gt;"",N(Q548)&gt;0),U548/Q548,"")</f>
        <v/>
      </c>
      <c r="W548" s="9">
        <f>IF(AND(ISNUMBER(P548),ISNUMBER(L548)),P548-L548,"")</f>
        <v/>
      </c>
      <c r="X548" s="4" t="n"/>
    </row>
    <row r="549">
      <c r="A549" s="4" t="n"/>
      <c r="B549" s="4" t="n"/>
      <c r="C549" s="4" t="n"/>
      <c r="D549" s="4" t="n"/>
      <c r="E549" s="4" t="n"/>
      <c r="F549" s="4" t="n"/>
      <c r="G549" s="4" t="n"/>
      <c r="H549" s="5" t="n"/>
      <c r="I549" s="6" t="n"/>
      <c r="J549" s="4" t="n"/>
      <c r="K549" s="4" t="n"/>
      <c r="L549" s="5" t="n"/>
      <c r="M549" s="6" t="n"/>
      <c r="N549" s="4" t="n"/>
      <c r="O549" s="4" t="n"/>
      <c r="P549" s="5" t="n"/>
      <c r="Q549" s="6" t="n"/>
      <c r="R549" s="6" t="n"/>
      <c r="S549" s="7">
        <f>IF(OR(O549="",Q549=""),"",IFERROR(IF(AND(INDEX(Fees!$D$5:$D$15,MATCH(O549,Fees!$A$5:$A$15,0))&gt;0,Q549&lt;INDEX(Fees!$D$5:$D$15,MATCH(O549,Fees!$A$5:$A$15,0))),Q549*INDEX(Fees!$E$5:$E$15,MATCH(O549,Fees!$A$5:$A$15,0))+INDEX(Fees!$F$5:$F$15,MATCH(O549,Fees!$A$5:$A$15,0)),Q549*INDEX(Fees!$B$5:$B$15,MATCH(O549,Fees!$A$5:$A$15,0))+INDEX(Fees!$C$5:$C$15,MATCH(O549,Fees!$A$5:$A$15,0))),""))</f>
        <v/>
      </c>
      <c r="T549" s="6" t="n"/>
      <c r="U549" s="7">
        <f>IF(AND(N549="Sold",Q549&lt;&gt;""),Q549-N(I549)-N(R549)-IF(T549&lt;&gt;"",T549,N(S549)),"")</f>
        <v/>
      </c>
      <c r="V549" s="8">
        <f>IF(AND(U549&lt;&gt;"",N(Q549)&gt;0),U549/Q549,"")</f>
        <v/>
      </c>
      <c r="W549" s="9">
        <f>IF(AND(ISNUMBER(P549),ISNUMBER(L549)),P549-L549,"")</f>
        <v/>
      </c>
      <c r="X549" s="4" t="n"/>
    </row>
    <row r="550">
      <c r="A550" s="4" t="n"/>
      <c r="B550" s="4" t="n"/>
      <c r="C550" s="4" t="n"/>
      <c r="D550" s="4" t="n"/>
      <c r="E550" s="4" t="n"/>
      <c r="F550" s="4" t="n"/>
      <c r="G550" s="4" t="n"/>
      <c r="H550" s="5" t="n"/>
      <c r="I550" s="6" t="n"/>
      <c r="J550" s="4" t="n"/>
      <c r="K550" s="4" t="n"/>
      <c r="L550" s="5" t="n"/>
      <c r="M550" s="6" t="n"/>
      <c r="N550" s="4" t="n"/>
      <c r="O550" s="4" t="n"/>
      <c r="P550" s="5" t="n"/>
      <c r="Q550" s="6" t="n"/>
      <c r="R550" s="6" t="n"/>
      <c r="S550" s="7">
        <f>IF(OR(O550="",Q550=""),"",IFERROR(IF(AND(INDEX(Fees!$D$5:$D$15,MATCH(O550,Fees!$A$5:$A$15,0))&gt;0,Q550&lt;INDEX(Fees!$D$5:$D$15,MATCH(O550,Fees!$A$5:$A$15,0))),Q550*INDEX(Fees!$E$5:$E$15,MATCH(O550,Fees!$A$5:$A$15,0))+INDEX(Fees!$F$5:$F$15,MATCH(O550,Fees!$A$5:$A$15,0)),Q550*INDEX(Fees!$B$5:$B$15,MATCH(O550,Fees!$A$5:$A$15,0))+INDEX(Fees!$C$5:$C$15,MATCH(O550,Fees!$A$5:$A$15,0))),""))</f>
        <v/>
      </c>
      <c r="T550" s="6" t="n"/>
      <c r="U550" s="7">
        <f>IF(AND(N550="Sold",Q550&lt;&gt;""),Q550-N(I550)-N(R550)-IF(T550&lt;&gt;"",T550,N(S550)),"")</f>
        <v/>
      </c>
      <c r="V550" s="8">
        <f>IF(AND(U550&lt;&gt;"",N(Q550)&gt;0),U550/Q550,"")</f>
        <v/>
      </c>
      <c r="W550" s="9">
        <f>IF(AND(ISNUMBER(P550),ISNUMBER(L550)),P550-L550,"")</f>
        <v/>
      </c>
      <c r="X550" s="4" t="n"/>
    </row>
    <row r="551">
      <c r="A551" s="4" t="n"/>
      <c r="B551" s="4" t="n"/>
      <c r="C551" s="4" t="n"/>
      <c r="D551" s="4" t="n"/>
      <c r="E551" s="4" t="n"/>
      <c r="F551" s="4" t="n"/>
      <c r="G551" s="4" t="n"/>
      <c r="H551" s="5" t="n"/>
      <c r="I551" s="6" t="n"/>
      <c r="J551" s="4" t="n"/>
      <c r="K551" s="4" t="n"/>
      <c r="L551" s="5" t="n"/>
      <c r="M551" s="6" t="n"/>
      <c r="N551" s="4" t="n"/>
      <c r="O551" s="4" t="n"/>
      <c r="P551" s="5" t="n"/>
      <c r="Q551" s="6" t="n"/>
      <c r="R551" s="6" t="n"/>
      <c r="S551" s="7">
        <f>IF(OR(O551="",Q551=""),"",IFERROR(IF(AND(INDEX(Fees!$D$5:$D$15,MATCH(O551,Fees!$A$5:$A$15,0))&gt;0,Q551&lt;INDEX(Fees!$D$5:$D$15,MATCH(O551,Fees!$A$5:$A$15,0))),Q551*INDEX(Fees!$E$5:$E$15,MATCH(O551,Fees!$A$5:$A$15,0))+INDEX(Fees!$F$5:$F$15,MATCH(O551,Fees!$A$5:$A$15,0)),Q551*INDEX(Fees!$B$5:$B$15,MATCH(O551,Fees!$A$5:$A$15,0))+INDEX(Fees!$C$5:$C$15,MATCH(O551,Fees!$A$5:$A$15,0))),""))</f>
        <v/>
      </c>
      <c r="T551" s="6" t="n"/>
      <c r="U551" s="7">
        <f>IF(AND(N551="Sold",Q551&lt;&gt;""),Q551-N(I551)-N(R551)-IF(T551&lt;&gt;"",T551,N(S551)),"")</f>
        <v/>
      </c>
      <c r="V551" s="8">
        <f>IF(AND(U551&lt;&gt;"",N(Q551)&gt;0),U551/Q551,"")</f>
        <v/>
      </c>
      <c r="W551" s="9">
        <f>IF(AND(ISNUMBER(P551),ISNUMBER(L551)),P551-L551,"")</f>
        <v/>
      </c>
      <c r="X551" s="4" t="n"/>
    </row>
    <row r="552">
      <c r="A552" s="4" t="n"/>
      <c r="B552" s="4" t="n"/>
      <c r="C552" s="4" t="n"/>
      <c r="D552" s="4" t="n"/>
      <c r="E552" s="4" t="n"/>
      <c r="F552" s="4" t="n"/>
      <c r="G552" s="4" t="n"/>
      <c r="H552" s="5" t="n"/>
      <c r="I552" s="6" t="n"/>
      <c r="J552" s="4" t="n"/>
      <c r="K552" s="4" t="n"/>
      <c r="L552" s="5" t="n"/>
      <c r="M552" s="6" t="n"/>
      <c r="N552" s="4" t="n"/>
      <c r="O552" s="4" t="n"/>
      <c r="P552" s="5" t="n"/>
      <c r="Q552" s="6" t="n"/>
      <c r="R552" s="6" t="n"/>
      <c r="S552" s="7">
        <f>IF(OR(O552="",Q552=""),"",IFERROR(IF(AND(INDEX(Fees!$D$5:$D$15,MATCH(O552,Fees!$A$5:$A$15,0))&gt;0,Q552&lt;INDEX(Fees!$D$5:$D$15,MATCH(O552,Fees!$A$5:$A$15,0))),Q552*INDEX(Fees!$E$5:$E$15,MATCH(O552,Fees!$A$5:$A$15,0))+INDEX(Fees!$F$5:$F$15,MATCH(O552,Fees!$A$5:$A$15,0)),Q552*INDEX(Fees!$B$5:$B$15,MATCH(O552,Fees!$A$5:$A$15,0))+INDEX(Fees!$C$5:$C$15,MATCH(O552,Fees!$A$5:$A$15,0))),""))</f>
        <v/>
      </c>
      <c r="T552" s="6" t="n"/>
      <c r="U552" s="7">
        <f>IF(AND(N552="Sold",Q552&lt;&gt;""),Q552-N(I552)-N(R552)-IF(T552&lt;&gt;"",T552,N(S552)),"")</f>
        <v/>
      </c>
      <c r="V552" s="8">
        <f>IF(AND(U552&lt;&gt;"",N(Q552)&gt;0),U552/Q552,"")</f>
        <v/>
      </c>
      <c r="W552" s="9">
        <f>IF(AND(ISNUMBER(P552),ISNUMBER(L552)),P552-L552,"")</f>
        <v/>
      </c>
      <c r="X552" s="4" t="n"/>
    </row>
    <row r="553">
      <c r="A553" s="4" t="n"/>
      <c r="B553" s="4" t="n"/>
      <c r="C553" s="4" t="n"/>
      <c r="D553" s="4" t="n"/>
      <c r="E553" s="4" t="n"/>
      <c r="F553" s="4" t="n"/>
      <c r="G553" s="4" t="n"/>
      <c r="H553" s="5" t="n"/>
      <c r="I553" s="6" t="n"/>
      <c r="J553" s="4" t="n"/>
      <c r="K553" s="4" t="n"/>
      <c r="L553" s="5" t="n"/>
      <c r="M553" s="6" t="n"/>
      <c r="N553" s="4" t="n"/>
      <c r="O553" s="4" t="n"/>
      <c r="P553" s="5" t="n"/>
      <c r="Q553" s="6" t="n"/>
      <c r="R553" s="6" t="n"/>
      <c r="S553" s="7">
        <f>IF(OR(O553="",Q553=""),"",IFERROR(IF(AND(INDEX(Fees!$D$5:$D$15,MATCH(O553,Fees!$A$5:$A$15,0))&gt;0,Q553&lt;INDEX(Fees!$D$5:$D$15,MATCH(O553,Fees!$A$5:$A$15,0))),Q553*INDEX(Fees!$E$5:$E$15,MATCH(O553,Fees!$A$5:$A$15,0))+INDEX(Fees!$F$5:$F$15,MATCH(O553,Fees!$A$5:$A$15,0)),Q553*INDEX(Fees!$B$5:$B$15,MATCH(O553,Fees!$A$5:$A$15,0))+INDEX(Fees!$C$5:$C$15,MATCH(O553,Fees!$A$5:$A$15,0))),""))</f>
        <v/>
      </c>
      <c r="T553" s="6" t="n"/>
      <c r="U553" s="7">
        <f>IF(AND(N553="Sold",Q553&lt;&gt;""),Q553-N(I553)-N(R553)-IF(T553&lt;&gt;"",T553,N(S553)),"")</f>
        <v/>
      </c>
      <c r="V553" s="8">
        <f>IF(AND(U553&lt;&gt;"",N(Q553)&gt;0),U553/Q553,"")</f>
        <v/>
      </c>
      <c r="W553" s="9">
        <f>IF(AND(ISNUMBER(P553),ISNUMBER(L553)),P553-L553,"")</f>
        <v/>
      </c>
      <c r="X553" s="4" t="n"/>
    </row>
    <row r="554">
      <c r="A554" s="4" t="n"/>
      <c r="B554" s="4" t="n"/>
      <c r="C554" s="4" t="n"/>
      <c r="D554" s="4" t="n"/>
      <c r="E554" s="4" t="n"/>
      <c r="F554" s="4" t="n"/>
      <c r="G554" s="4" t="n"/>
      <c r="H554" s="5" t="n"/>
      <c r="I554" s="6" t="n"/>
      <c r="J554" s="4" t="n"/>
      <c r="K554" s="4" t="n"/>
      <c r="L554" s="5" t="n"/>
      <c r="M554" s="6" t="n"/>
      <c r="N554" s="4" t="n"/>
      <c r="O554" s="4" t="n"/>
      <c r="P554" s="5" t="n"/>
      <c r="Q554" s="6" t="n"/>
      <c r="R554" s="6" t="n"/>
      <c r="S554" s="7">
        <f>IF(OR(O554="",Q554=""),"",IFERROR(IF(AND(INDEX(Fees!$D$5:$D$15,MATCH(O554,Fees!$A$5:$A$15,0))&gt;0,Q554&lt;INDEX(Fees!$D$5:$D$15,MATCH(O554,Fees!$A$5:$A$15,0))),Q554*INDEX(Fees!$E$5:$E$15,MATCH(O554,Fees!$A$5:$A$15,0))+INDEX(Fees!$F$5:$F$15,MATCH(O554,Fees!$A$5:$A$15,0)),Q554*INDEX(Fees!$B$5:$B$15,MATCH(O554,Fees!$A$5:$A$15,0))+INDEX(Fees!$C$5:$C$15,MATCH(O554,Fees!$A$5:$A$15,0))),""))</f>
        <v/>
      </c>
      <c r="T554" s="6" t="n"/>
      <c r="U554" s="7">
        <f>IF(AND(N554="Sold",Q554&lt;&gt;""),Q554-N(I554)-N(R554)-IF(T554&lt;&gt;"",T554,N(S554)),"")</f>
        <v/>
      </c>
      <c r="V554" s="8">
        <f>IF(AND(U554&lt;&gt;"",N(Q554)&gt;0),U554/Q554,"")</f>
        <v/>
      </c>
      <c r="W554" s="9">
        <f>IF(AND(ISNUMBER(P554),ISNUMBER(L554)),P554-L554,"")</f>
        <v/>
      </c>
      <c r="X554" s="4" t="n"/>
    </row>
    <row r="555">
      <c r="A555" s="4" t="n"/>
      <c r="B555" s="4" t="n"/>
      <c r="C555" s="4" t="n"/>
      <c r="D555" s="4" t="n"/>
      <c r="E555" s="4" t="n"/>
      <c r="F555" s="4" t="n"/>
      <c r="G555" s="4" t="n"/>
      <c r="H555" s="5" t="n"/>
      <c r="I555" s="6" t="n"/>
      <c r="J555" s="4" t="n"/>
      <c r="K555" s="4" t="n"/>
      <c r="L555" s="5" t="n"/>
      <c r="M555" s="6" t="n"/>
      <c r="N555" s="4" t="n"/>
      <c r="O555" s="4" t="n"/>
      <c r="P555" s="5" t="n"/>
      <c r="Q555" s="6" t="n"/>
      <c r="R555" s="6" t="n"/>
      <c r="S555" s="7">
        <f>IF(OR(O555="",Q555=""),"",IFERROR(IF(AND(INDEX(Fees!$D$5:$D$15,MATCH(O555,Fees!$A$5:$A$15,0))&gt;0,Q555&lt;INDEX(Fees!$D$5:$D$15,MATCH(O555,Fees!$A$5:$A$15,0))),Q555*INDEX(Fees!$E$5:$E$15,MATCH(O555,Fees!$A$5:$A$15,0))+INDEX(Fees!$F$5:$F$15,MATCH(O555,Fees!$A$5:$A$15,0)),Q555*INDEX(Fees!$B$5:$B$15,MATCH(O555,Fees!$A$5:$A$15,0))+INDEX(Fees!$C$5:$C$15,MATCH(O555,Fees!$A$5:$A$15,0))),""))</f>
        <v/>
      </c>
      <c r="T555" s="6" t="n"/>
      <c r="U555" s="7">
        <f>IF(AND(N555="Sold",Q555&lt;&gt;""),Q555-N(I555)-N(R555)-IF(T555&lt;&gt;"",T555,N(S555)),"")</f>
        <v/>
      </c>
      <c r="V555" s="8">
        <f>IF(AND(U555&lt;&gt;"",N(Q555)&gt;0),U555/Q555,"")</f>
        <v/>
      </c>
      <c r="W555" s="9">
        <f>IF(AND(ISNUMBER(P555),ISNUMBER(L555)),P555-L555,"")</f>
        <v/>
      </c>
      <c r="X555" s="4" t="n"/>
    </row>
    <row r="556">
      <c r="A556" s="4" t="n"/>
      <c r="B556" s="4" t="n"/>
      <c r="C556" s="4" t="n"/>
      <c r="D556" s="4" t="n"/>
      <c r="E556" s="4" t="n"/>
      <c r="F556" s="4" t="n"/>
      <c r="G556" s="4" t="n"/>
      <c r="H556" s="5" t="n"/>
      <c r="I556" s="6" t="n"/>
      <c r="J556" s="4" t="n"/>
      <c r="K556" s="4" t="n"/>
      <c r="L556" s="5" t="n"/>
      <c r="M556" s="6" t="n"/>
      <c r="N556" s="4" t="n"/>
      <c r="O556" s="4" t="n"/>
      <c r="P556" s="5" t="n"/>
      <c r="Q556" s="6" t="n"/>
      <c r="R556" s="6" t="n"/>
      <c r="S556" s="7">
        <f>IF(OR(O556="",Q556=""),"",IFERROR(IF(AND(INDEX(Fees!$D$5:$D$15,MATCH(O556,Fees!$A$5:$A$15,0))&gt;0,Q556&lt;INDEX(Fees!$D$5:$D$15,MATCH(O556,Fees!$A$5:$A$15,0))),Q556*INDEX(Fees!$E$5:$E$15,MATCH(O556,Fees!$A$5:$A$15,0))+INDEX(Fees!$F$5:$F$15,MATCH(O556,Fees!$A$5:$A$15,0)),Q556*INDEX(Fees!$B$5:$B$15,MATCH(O556,Fees!$A$5:$A$15,0))+INDEX(Fees!$C$5:$C$15,MATCH(O556,Fees!$A$5:$A$15,0))),""))</f>
        <v/>
      </c>
      <c r="T556" s="6" t="n"/>
      <c r="U556" s="7">
        <f>IF(AND(N556="Sold",Q556&lt;&gt;""),Q556-N(I556)-N(R556)-IF(T556&lt;&gt;"",T556,N(S556)),"")</f>
        <v/>
      </c>
      <c r="V556" s="8">
        <f>IF(AND(U556&lt;&gt;"",N(Q556)&gt;0),U556/Q556,"")</f>
        <v/>
      </c>
      <c r="W556" s="9">
        <f>IF(AND(ISNUMBER(P556),ISNUMBER(L556)),P556-L556,"")</f>
        <v/>
      </c>
      <c r="X556" s="4" t="n"/>
    </row>
    <row r="557">
      <c r="A557" s="4" t="n"/>
      <c r="B557" s="4" t="n"/>
      <c r="C557" s="4" t="n"/>
      <c r="D557" s="4" t="n"/>
      <c r="E557" s="4" t="n"/>
      <c r="F557" s="4" t="n"/>
      <c r="G557" s="4" t="n"/>
      <c r="H557" s="5" t="n"/>
      <c r="I557" s="6" t="n"/>
      <c r="J557" s="4" t="n"/>
      <c r="K557" s="4" t="n"/>
      <c r="L557" s="5" t="n"/>
      <c r="M557" s="6" t="n"/>
      <c r="N557" s="4" t="n"/>
      <c r="O557" s="4" t="n"/>
      <c r="P557" s="5" t="n"/>
      <c r="Q557" s="6" t="n"/>
      <c r="R557" s="6" t="n"/>
      <c r="S557" s="7">
        <f>IF(OR(O557="",Q557=""),"",IFERROR(IF(AND(INDEX(Fees!$D$5:$D$15,MATCH(O557,Fees!$A$5:$A$15,0))&gt;0,Q557&lt;INDEX(Fees!$D$5:$D$15,MATCH(O557,Fees!$A$5:$A$15,0))),Q557*INDEX(Fees!$E$5:$E$15,MATCH(O557,Fees!$A$5:$A$15,0))+INDEX(Fees!$F$5:$F$15,MATCH(O557,Fees!$A$5:$A$15,0)),Q557*INDEX(Fees!$B$5:$B$15,MATCH(O557,Fees!$A$5:$A$15,0))+INDEX(Fees!$C$5:$C$15,MATCH(O557,Fees!$A$5:$A$15,0))),""))</f>
        <v/>
      </c>
      <c r="T557" s="6" t="n"/>
      <c r="U557" s="7">
        <f>IF(AND(N557="Sold",Q557&lt;&gt;""),Q557-N(I557)-N(R557)-IF(T557&lt;&gt;"",T557,N(S557)),"")</f>
        <v/>
      </c>
      <c r="V557" s="8">
        <f>IF(AND(U557&lt;&gt;"",N(Q557)&gt;0),U557/Q557,"")</f>
        <v/>
      </c>
      <c r="W557" s="9">
        <f>IF(AND(ISNUMBER(P557),ISNUMBER(L557)),P557-L557,"")</f>
        <v/>
      </c>
      <c r="X557" s="4" t="n"/>
    </row>
    <row r="558">
      <c r="A558" s="4" t="n"/>
      <c r="B558" s="4" t="n"/>
      <c r="C558" s="4" t="n"/>
      <c r="D558" s="4" t="n"/>
      <c r="E558" s="4" t="n"/>
      <c r="F558" s="4" t="n"/>
      <c r="G558" s="4" t="n"/>
      <c r="H558" s="5" t="n"/>
      <c r="I558" s="6" t="n"/>
      <c r="J558" s="4" t="n"/>
      <c r="K558" s="4" t="n"/>
      <c r="L558" s="5" t="n"/>
      <c r="M558" s="6" t="n"/>
      <c r="N558" s="4" t="n"/>
      <c r="O558" s="4" t="n"/>
      <c r="P558" s="5" t="n"/>
      <c r="Q558" s="6" t="n"/>
      <c r="R558" s="6" t="n"/>
      <c r="S558" s="7">
        <f>IF(OR(O558="",Q558=""),"",IFERROR(IF(AND(INDEX(Fees!$D$5:$D$15,MATCH(O558,Fees!$A$5:$A$15,0))&gt;0,Q558&lt;INDEX(Fees!$D$5:$D$15,MATCH(O558,Fees!$A$5:$A$15,0))),Q558*INDEX(Fees!$E$5:$E$15,MATCH(O558,Fees!$A$5:$A$15,0))+INDEX(Fees!$F$5:$F$15,MATCH(O558,Fees!$A$5:$A$15,0)),Q558*INDEX(Fees!$B$5:$B$15,MATCH(O558,Fees!$A$5:$A$15,0))+INDEX(Fees!$C$5:$C$15,MATCH(O558,Fees!$A$5:$A$15,0))),""))</f>
        <v/>
      </c>
      <c r="T558" s="6" t="n"/>
      <c r="U558" s="7">
        <f>IF(AND(N558="Sold",Q558&lt;&gt;""),Q558-N(I558)-N(R558)-IF(T558&lt;&gt;"",T558,N(S558)),"")</f>
        <v/>
      </c>
      <c r="V558" s="8">
        <f>IF(AND(U558&lt;&gt;"",N(Q558)&gt;0),U558/Q558,"")</f>
        <v/>
      </c>
      <c r="W558" s="9">
        <f>IF(AND(ISNUMBER(P558),ISNUMBER(L558)),P558-L558,"")</f>
        <v/>
      </c>
      <c r="X558" s="4" t="n"/>
    </row>
    <row r="559">
      <c r="A559" s="4" t="n"/>
      <c r="B559" s="4" t="n"/>
      <c r="C559" s="4" t="n"/>
      <c r="D559" s="4" t="n"/>
      <c r="E559" s="4" t="n"/>
      <c r="F559" s="4" t="n"/>
      <c r="G559" s="4" t="n"/>
      <c r="H559" s="5" t="n"/>
      <c r="I559" s="6" t="n"/>
      <c r="J559" s="4" t="n"/>
      <c r="K559" s="4" t="n"/>
      <c r="L559" s="5" t="n"/>
      <c r="M559" s="6" t="n"/>
      <c r="N559" s="4" t="n"/>
      <c r="O559" s="4" t="n"/>
      <c r="P559" s="5" t="n"/>
      <c r="Q559" s="6" t="n"/>
      <c r="R559" s="6" t="n"/>
      <c r="S559" s="7">
        <f>IF(OR(O559="",Q559=""),"",IFERROR(IF(AND(INDEX(Fees!$D$5:$D$15,MATCH(O559,Fees!$A$5:$A$15,0))&gt;0,Q559&lt;INDEX(Fees!$D$5:$D$15,MATCH(O559,Fees!$A$5:$A$15,0))),Q559*INDEX(Fees!$E$5:$E$15,MATCH(O559,Fees!$A$5:$A$15,0))+INDEX(Fees!$F$5:$F$15,MATCH(O559,Fees!$A$5:$A$15,0)),Q559*INDEX(Fees!$B$5:$B$15,MATCH(O559,Fees!$A$5:$A$15,0))+INDEX(Fees!$C$5:$C$15,MATCH(O559,Fees!$A$5:$A$15,0))),""))</f>
        <v/>
      </c>
      <c r="T559" s="6" t="n"/>
      <c r="U559" s="7">
        <f>IF(AND(N559="Sold",Q559&lt;&gt;""),Q559-N(I559)-N(R559)-IF(T559&lt;&gt;"",T559,N(S559)),"")</f>
        <v/>
      </c>
      <c r="V559" s="8">
        <f>IF(AND(U559&lt;&gt;"",N(Q559)&gt;0),U559/Q559,"")</f>
        <v/>
      </c>
      <c r="W559" s="9">
        <f>IF(AND(ISNUMBER(P559),ISNUMBER(L559)),P559-L559,"")</f>
        <v/>
      </c>
      <c r="X559" s="4" t="n"/>
    </row>
    <row r="560">
      <c r="A560" s="4" t="n"/>
      <c r="B560" s="4" t="n"/>
      <c r="C560" s="4" t="n"/>
      <c r="D560" s="4" t="n"/>
      <c r="E560" s="4" t="n"/>
      <c r="F560" s="4" t="n"/>
      <c r="G560" s="4" t="n"/>
      <c r="H560" s="5" t="n"/>
      <c r="I560" s="6" t="n"/>
      <c r="J560" s="4" t="n"/>
      <c r="K560" s="4" t="n"/>
      <c r="L560" s="5" t="n"/>
      <c r="M560" s="6" t="n"/>
      <c r="N560" s="4" t="n"/>
      <c r="O560" s="4" t="n"/>
      <c r="P560" s="5" t="n"/>
      <c r="Q560" s="6" t="n"/>
      <c r="R560" s="6" t="n"/>
      <c r="S560" s="7">
        <f>IF(OR(O560="",Q560=""),"",IFERROR(IF(AND(INDEX(Fees!$D$5:$D$15,MATCH(O560,Fees!$A$5:$A$15,0))&gt;0,Q560&lt;INDEX(Fees!$D$5:$D$15,MATCH(O560,Fees!$A$5:$A$15,0))),Q560*INDEX(Fees!$E$5:$E$15,MATCH(O560,Fees!$A$5:$A$15,0))+INDEX(Fees!$F$5:$F$15,MATCH(O560,Fees!$A$5:$A$15,0)),Q560*INDEX(Fees!$B$5:$B$15,MATCH(O560,Fees!$A$5:$A$15,0))+INDEX(Fees!$C$5:$C$15,MATCH(O560,Fees!$A$5:$A$15,0))),""))</f>
        <v/>
      </c>
      <c r="T560" s="6" t="n"/>
      <c r="U560" s="7">
        <f>IF(AND(N560="Sold",Q560&lt;&gt;""),Q560-N(I560)-N(R560)-IF(T560&lt;&gt;"",T560,N(S560)),"")</f>
        <v/>
      </c>
      <c r="V560" s="8">
        <f>IF(AND(U560&lt;&gt;"",N(Q560)&gt;0),U560/Q560,"")</f>
        <v/>
      </c>
      <c r="W560" s="9">
        <f>IF(AND(ISNUMBER(P560),ISNUMBER(L560)),P560-L560,"")</f>
        <v/>
      </c>
      <c r="X560" s="4" t="n"/>
    </row>
    <row r="561">
      <c r="A561" s="4" t="n"/>
      <c r="B561" s="4" t="n"/>
      <c r="C561" s="4" t="n"/>
      <c r="D561" s="4" t="n"/>
      <c r="E561" s="4" t="n"/>
      <c r="F561" s="4" t="n"/>
      <c r="G561" s="4" t="n"/>
      <c r="H561" s="5" t="n"/>
      <c r="I561" s="6" t="n"/>
      <c r="J561" s="4" t="n"/>
      <c r="K561" s="4" t="n"/>
      <c r="L561" s="5" t="n"/>
      <c r="M561" s="6" t="n"/>
      <c r="N561" s="4" t="n"/>
      <c r="O561" s="4" t="n"/>
      <c r="P561" s="5" t="n"/>
      <c r="Q561" s="6" t="n"/>
      <c r="R561" s="6" t="n"/>
      <c r="S561" s="7">
        <f>IF(OR(O561="",Q561=""),"",IFERROR(IF(AND(INDEX(Fees!$D$5:$D$15,MATCH(O561,Fees!$A$5:$A$15,0))&gt;0,Q561&lt;INDEX(Fees!$D$5:$D$15,MATCH(O561,Fees!$A$5:$A$15,0))),Q561*INDEX(Fees!$E$5:$E$15,MATCH(O561,Fees!$A$5:$A$15,0))+INDEX(Fees!$F$5:$F$15,MATCH(O561,Fees!$A$5:$A$15,0)),Q561*INDEX(Fees!$B$5:$B$15,MATCH(O561,Fees!$A$5:$A$15,0))+INDEX(Fees!$C$5:$C$15,MATCH(O561,Fees!$A$5:$A$15,0))),""))</f>
        <v/>
      </c>
      <c r="T561" s="6" t="n"/>
      <c r="U561" s="7">
        <f>IF(AND(N561="Sold",Q561&lt;&gt;""),Q561-N(I561)-N(R561)-IF(T561&lt;&gt;"",T561,N(S561)),"")</f>
        <v/>
      </c>
      <c r="V561" s="8">
        <f>IF(AND(U561&lt;&gt;"",N(Q561)&gt;0),U561/Q561,"")</f>
        <v/>
      </c>
      <c r="W561" s="9">
        <f>IF(AND(ISNUMBER(P561),ISNUMBER(L561)),P561-L561,"")</f>
        <v/>
      </c>
      <c r="X561" s="4" t="n"/>
    </row>
    <row r="562">
      <c r="A562" s="4" t="n"/>
      <c r="B562" s="4" t="n"/>
      <c r="C562" s="4" t="n"/>
      <c r="D562" s="4" t="n"/>
      <c r="E562" s="4" t="n"/>
      <c r="F562" s="4" t="n"/>
      <c r="G562" s="4" t="n"/>
      <c r="H562" s="5" t="n"/>
      <c r="I562" s="6" t="n"/>
      <c r="J562" s="4" t="n"/>
      <c r="K562" s="4" t="n"/>
      <c r="L562" s="5" t="n"/>
      <c r="M562" s="6" t="n"/>
      <c r="N562" s="4" t="n"/>
      <c r="O562" s="4" t="n"/>
      <c r="P562" s="5" t="n"/>
      <c r="Q562" s="6" t="n"/>
      <c r="R562" s="6" t="n"/>
      <c r="S562" s="7">
        <f>IF(OR(O562="",Q562=""),"",IFERROR(IF(AND(INDEX(Fees!$D$5:$D$15,MATCH(O562,Fees!$A$5:$A$15,0))&gt;0,Q562&lt;INDEX(Fees!$D$5:$D$15,MATCH(O562,Fees!$A$5:$A$15,0))),Q562*INDEX(Fees!$E$5:$E$15,MATCH(O562,Fees!$A$5:$A$15,0))+INDEX(Fees!$F$5:$F$15,MATCH(O562,Fees!$A$5:$A$15,0)),Q562*INDEX(Fees!$B$5:$B$15,MATCH(O562,Fees!$A$5:$A$15,0))+INDEX(Fees!$C$5:$C$15,MATCH(O562,Fees!$A$5:$A$15,0))),""))</f>
        <v/>
      </c>
      <c r="T562" s="6" t="n"/>
      <c r="U562" s="7">
        <f>IF(AND(N562="Sold",Q562&lt;&gt;""),Q562-N(I562)-N(R562)-IF(T562&lt;&gt;"",T562,N(S562)),"")</f>
        <v/>
      </c>
      <c r="V562" s="8">
        <f>IF(AND(U562&lt;&gt;"",N(Q562)&gt;0),U562/Q562,"")</f>
        <v/>
      </c>
      <c r="W562" s="9">
        <f>IF(AND(ISNUMBER(P562),ISNUMBER(L562)),P562-L562,"")</f>
        <v/>
      </c>
      <c r="X562" s="4" t="n"/>
    </row>
    <row r="563">
      <c r="A563" s="4" t="n"/>
      <c r="B563" s="4" t="n"/>
      <c r="C563" s="4" t="n"/>
      <c r="D563" s="4" t="n"/>
      <c r="E563" s="4" t="n"/>
      <c r="F563" s="4" t="n"/>
      <c r="G563" s="4" t="n"/>
      <c r="H563" s="5" t="n"/>
      <c r="I563" s="6" t="n"/>
      <c r="J563" s="4" t="n"/>
      <c r="K563" s="4" t="n"/>
      <c r="L563" s="5" t="n"/>
      <c r="M563" s="6" t="n"/>
      <c r="N563" s="4" t="n"/>
      <c r="O563" s="4" t="n"/>
      <c r="P563" s="5" t="n"/>
      <c r="Q563" s="6" t="n"/>
      <c r="R563" s="6" t="n"/>
      <c r="S563" s="7">
        <f>IF(OR(O563="",Q563=""),"",IFERROR(IF(AND(INDEX(Fees!$D$5:$D$15,MATCH(O563,Fees!$A$5:$A$15,0))&gt;0,Q563&lt;INDEX(Fees!$D$5:$D$15,MATCH(O563,Fees!$A$5:$A$15,0))),Q563*INDEX(Fees!$E$5:$E$15,MATCH(O563,Fees!$A$5:$A$15,0))+INDEX(Fees!$F$5:$F$15,MATCH(O563,Fees!$A$5:$A$15,0)),Q563*INDEX(Fees!$B$5:$B$15,MATCH(O563,Fees!$A$5:$A$15,0))+INDEX(Fees!$C$5:$C$15,MATCH(O563,Fees!$A$5:$A$15,0))),""))</f>
        <v/>
      </c>
      <c r="T563" s="6" t="n"/>
      <c r="U563" s="7">
        <f>IF(AND(N563="Sold",Q563&lt;&gt;""),Q563-N(I563)-N(R563)-IF(T563&lt;&gt;"",T563,N(S563)),"")</f>
        <v/>
      </c>
      <c r="V563" s="8">
        <f>IF(AND(U563&lt;&gt;"",N(Q563)&gt;0),U563/Q563,"")</f>
        <v/>
      </c>
      <c r="W563" s="9">
        <f>IF(AND(ISNUMBER(P563),ISNUMBER(L563)),P563-L563,"")</f>
        <v/>
      </c>
      <c r="X563" s="4" t="n"/>
    </row>
    <row r="564">
      <c r="A564" s="4" t="n"/>
      <c r="B564" s="4" t="n"/>
      <c r="C564" s="4" t="n"/>
      <c r="D564" s="4" t="n"/>
      <c r="E564" s="4" t="n"/>
      <c r="F564" s="4" t="n"/>
      <c r="G564" s="4" t="n"/>
      <c r="H564" s="5" t="n"/>
      <c r="I564" s="6" t="n"/>
      <c r="J564" s="4" t="n"/>
      <c r="K564" s="4" t="n"/>
      <c r="L564" s="5" t="n"/>
      <c r="M564" s="6" t="n"/>
      <c r="N564" s="4" t="n"/>
      <c r="O564" s="4" t="n"/>
      <c r="P564" s="5" t="n"/>
      <c r="Q564" s="6" t="n"/>
      <c r="R564" s="6" t="n"/>
      <c r="S564" s="7">
        <f>IF(OR(O564="",Q564=""),"",IFERROR(IF(AND(INDEX(Fees!$D$5:$D$15,MATCH(O564,Fees!$A$5:$A$15,0))&gt;0,Q564&lt;INDEX(Fees!$D$5:$D$15,MATCH(O564,Fees!$A$5:$A$15,0))),Q564*INDEX(Fees!$E$5:$E$15,MATCH(O564,Fees!$A$5:$A$15,0))+INDEX(Fees!$F$5:$F$15,MATCH(O564,Fees!$A$5:$A$15,0)),Q564*INDEX(Fees!$B$5:$B$15,MATCH(O564,Fees!$A$5:$A$15,0))+INDEX(Fees!$C$5:$C$15,MATCH(O564,Fees!$A$5:$A$15,0))),""))</f>
        <v/>
      </c>
      <c r="T564" s="6" t="n"/>
      <c r="U564" s="7">
        <f>IF(AND(N564="Sold",Q564&lt;&gt;""),Q564-N(I564)-N(R564)-IF(T564&lt;&gt;"",T564,N(S564)),"")</f>
        <v/>
      </c>
      <c r="V564" s="8">
        <f>IF(AND(U564&lt;&gt;"",N(Q564)&gt;0),U564/Q564,"")</f>
        <v/>
      </c>
      <c r="W564" s="9">
        <f>IF(AND(ISNUMBER(P564),ISNUMBER(L564)),P564-L564,"")</f>
        <v/>
      </c>
      <c r="X564" s="4" t="n"/>
    </row>
    <row r="565">
      <c r="A565" s="4" t="n"/>
      <c r="B565" s="4" t="n"/>
      <c r="C565" s="4" t="n"/>
      <c r="D565" s="4" t="n"/>
      <c r="E565" s="4" t="n"/>
      <c r="F565" s="4" t="n"/>
      <c r="G565" s="4" t="n"/>
      <c r="H565" s="5" t="n"/>
      <c r="I565" s="6" t="n"/>
      <c r="J565" s="4" t="n"/>
      <c r="K565" s="4" t="n"/>
      <c r="L565" s="5" t="n"/>
      <c r="M565" s="6" t="n"/>
      <c r="N565" s="4" t="n"/>
      <c r="O565" s="4" t="n"/>
      <c r="P565" s="5" t="n"/>
      <c r="Q565" s="6" t="n"/>
      <c r="R565" s="6" t="n"/>
      <c r="S565" s="7">
        <f>IF(OR(O565="",Q565=""),"",IFERROR(IF(AND(INDEX(Fees!$D$5:$D$15,MATCH(O565,Fees!$A$5:$A$15,0))&gt;0,Q565&lt;INDEX(Fees!$D$5:$D$15,MATCH(O565,Fees!$A$5:$A$15,0))),Q565*INDEX(Fees!$E$5:$E$15,MATCH(O565,Fees!$A$5:$A$15,0))+INDEX(Fees!$F$5:$F$15,MATCH(O565,Fees!$A$5:$A$15,0)),Q565*INDEX(Fees!$B$5:$B$15,MATCH(O565,Fees!$A$5:$A$15,0))+INDEX(Fees!$C$5:$C$15,MATCH(O565,Fees!$A$5:$A$15,0))),""))</f>
        <v/>
      </c>
      <c r="T565" s="6" t="n"/>
      <c r="U565" s="7">
        <f>IF(AND(N565="Sold",Q565&lt;&gt;""),Q565-N(I565)-N(R565)-IF(T565&lt;&gt;"",T565,N(S565)),"")</f>
        <v/>
      </c>
      <c r="V565" s="8">
        <f>IF(AND(U565&lt;&gt;"",N(Q565)&gt;0),U565/Q565,"")</f>
        <v/>
      </c>
      <c r="W565" s="9">
        <f>IF(AND(ISNUMBER(P565),ISNUMBER(L565)),P565-L565,"")</f>
        <v/>
      </c>
      <c r="X565" s="4" t="n"/>
    </row>
    <row r="566">
      <c r="A566" s="4" t="n"/>
      <c r="B566" s="4" t="n"/>
      <c r="C566" s="4" t="n"/>
      <c r="D566" s="4" t="n"/>
      <c r="E566" s="4" t="n"/>
      <c r="F566" s="4" t="n"/>
      <c r="G566" s="4" t="n"/>
      <c r="H566" s="5" t="n"/>
      <c r="I566" s="6" t="n"/>
      <c r="J566" s="4" t="n"/>
      <c r="K566" s="4" t="n"/>
      <c r="L566" s="5" t="n"/>
      <c r="M566" s="6" t="n"/>
      <c r="N566" s="4" t="n"/>
      <c r="O566" s="4" t="n"/>
      <c r="P566" s="5" t="n"/>
      <c r="Q566" s="6" t="n"/>
      <c r="R566" s="6" t="n"/>
      <c r="S566" s="7">
        <f>IF(OR(O566="",Q566=""),"",IFERROR(IF(AND(INDEX(Fees!$D$5:$D$15,MATCH(O566,Fees!$A$5:$A$15,0))&gt;0,Q566&lt;INDEX(Fees!$D$5:$D$15,MATCH(O566,Fees!$A$5:$A$15,0))),Q566*INDEX(Fees!$E$5:$E$15,MATCH(O566,Fees!$A$5:$A$15,0))+INDEX(Fees!$F$5:$F$15,MATCH(O566,Fees!$A$5:$A$15,0)),Q566*INDEX(Fees!$B$5:$B$15,MATCH(O566,Fees!$A$5:$A$15,0))+INDEX(Fees!$C$5:$C$15,MATCH(O566,Fees!$A$5:$A$15,0))),""))</f>
        <v/>
      </c>
      <c r="T566" s="6" t="n"/>
      <c r="U566" s="7">
        <f>IF(AND(N566="Sold",Q566&lt;&gt;""),Q566-N(I566)-N(R566)-IF(T566&lt;&gt;"",T566,N(S566)),"")</f>
        <v/>
      </c>
      <c r="V566" s="8">
        <f>IF(AND(U566&lt;&gt;"",N(Q566)&gt;0),U566/Q566,"")</f>
        <v/>
      </c>
      <c r="W566" s="9">
        <f>IF(AND(ISNUMBER(P566),ISNUMBER(L566)),P566-L566,"")</f>
        <v/>
      </c>
      <c r="X566" s="4" t="n"/>
    </row>
    <row r="567">
      <c r="A567" s="4" t="n"/>
      <c r="B567" s="4" t="n"/>
      <c r="C567" s="4" t="n"/>
      <c r="D567" s="4" t="n"/>
      <c r="E567" s="4" t="n"/>
      <c r="F567" s="4" t="n"/>
      <c r="G567" s="4" t="n"/>
      <c r="H567" s="5" t="n"/>
      <c r="I567" s="6" t="n"/>
      <c r="J567" s="4" t="n"/>
      <c r="K567" s="4" t="n"/>
      <c r="L567" s="5" t="n"/>
      <c r="M567" s="6" t="n"/>
      <c r="N567" s="4" t="n"/>
      <c r="O567" s="4" t="n"/>
      <c r="P567" s="5" t="n"/>
      <c r="Q567" s="6" t="n"/>
      <c r="R567" s="6" t="n"/>
      <c r="S567" s="7">
        <f>IF(OR(O567="",Q567=""),"",IFERROR(IF(AND(INDEX(Fees!$D$5:$D$15,MATCH(O567,Fees!$A$5:$A$15,0))&gt;0,Q567&lt;INDEX(Fees!$D$5:$D$15,MATCH(O567,Fees!$A$5:$A$15,0))),Q567*INDEX(Fees!$E$5:$E$15,MATCH(O567,Fees!$A$5:$A$15,0))+INDEX(Fees!$F$5:$F$15,MATCH(O567,Fees!$A$5:$A$15,0)),Q567*INDEX(Fees!$B$5:$B$15,MATCH(O567,Fees!$A$5:$A$15,0))+INDEX(Fees!$C$5:$C$15,MATCH(O567,Fees!$A$5:$A$15,0))),""))</f>
        <v/>
      </c>
      <c r="T567" s="6" t="n"/>
      <c r="U567" s="7">
        <f>IF(AND(N567="Sold",Q567&lt;&gt;""),Q567-N(I567)-N(R567)-IF(T567&lt;&gt;"",T567,N(S567)),"")</f>
        <v/>
      </c>
      <c r="V567" s="8">
        <f>IF(AND(U567&lt;&gt;"",N(Q567)&gt;0),U567/Q567,"")</f>
        <v/>
      </c>
      <c r="W567" s="9">
        <f>IF(AND(ISNUMBER(P567),ISNUMBER(L567)),P567-L567,"")</f>
        <v/>
      </c>
      <c r="X567" s="4" t="n"/>
    </row>
    <row r="568">
      <c r="A568" s="4" t="n"/>
      <c r="B568" s="4" t="n"/>
      <c r="C568" s="4" t="n"/>
      <c r="D568" s="4" t="n"/>
      <c r="E568" s="4" t="n"/>
      <c r="F568" s="4" t="n"/>
      <c r="G568" s="4" t="n"/>
      <c r="H568" s="5" t="n"/>
      <c r="I568" s="6" t="n"/>
      <c r="J568" s="4" t="n"/>
      <c r="K568" s="4" t="n"/>
      <c r="L568" s="5" t="n"/>
      <c r="M568" s="6" t="n"/>
      <c r="N568" s="4" t="n"/>
      <c r="O568" s="4" t="n"/>
      <c r="P568" s="5" t="n"/>
      <c r="Q568" s="6" t="n"/>
      <c r="R568" s="6" t="n"/>
      <c r="S568" s="7">
        <f>IF(OR(O568="",Q568=""),"",IFERROR(IF(AND(INDEX(Fees!$D$5:$D$15,MATCH(O568,Fees!$A$5:$A$15,0))&gt;0,Q568&lt;INDEX(Fees!$D$5:$D$15,MATCH(O568,Fees!$A$5:$A$15,0))),Q568*INDEX(Fees!$E$5:$E$15,MATCH(O568,Fees!$A$5:$A$15,0))+INDEX(Fees!$F$5:$F$15,MATCH(O568,Fees!$A$5:$A$15,0)),Q568*INDEX(Fees!$B$5:$B$15,MATCH(O568,Fees!$A$5:$A$15,0))+INDEX(Fees!$C$5:$C$15,MATCH(O568,Fees!$A$5:$A$15,0))),""))</f>
        <v/>
      </c>
      <c r="T568" s="6" t="n"/>
      <c r="U568" s="7">
        <f>IF(AND(N568="Sold",Q568&lt;&gt;""),Q568-N(I568)-N(R568)-IF(T568&lt;&gt;"",T568,N(S568)),"")</f>
        <v/>
      </c>
      <c r="V568" s="8">
        <f>IF(AND(U568&lt;&gt;"",N(Q568)&gt;0),U568/Q568,"")</f>
        <v/>
      </c>
      <c r="W568" s="9">
        <f>IF(AND(ISNUMBER(P568),ISNUMBER(L568)),P568-L568,"")</f>
        <v/>
      </c>
      <c r="X568" s="4" t="n"/>
    </row>
    <row r="569">
      <c r="A569" s="4" t="n"/>
      <c r="B569" s="4" t="n"/>
      <c r="C569" s="4" t="n"/>
      <c r="D569" s="4" t="n"/>
      <c r="E569" s="4" t="n"/>
      <c r="F569" s="4" t="n"/>
      <c r="G569" s="4" t="n"/>
      <c r="H569" s="5" t="n"/>
      <c r="I569" s="6" t="n"/>
      <c r="J569" s="4" t="n"/>
      <c r="K569" s="4" t="n"/>
      <c r="L569" s="5" t="n"/>
      <c r="M569" s="6" t="n"/>
      <c r="N569" s="4" t="n"/>
      <c r="O569" s="4" t="n"/>
      <c r="P569" s="5" t="n"/>
      <c r="Q569" s="6" t="n"/>
      <c r="R569" s="6" t="n"/>
      <c r="S569" s="7">
        <f>IF(OR(O569="",Q569=""),"",IFERROR(IF(AND(INDEX(Fees!$D$5:$D$15,MATCH(O569,Fees!$A$5:$A$15,0))&gt;0,Q569&lt;INDEX(Fees!$D$5:$D$15,MATCH(O569,Fees!$A$5:$A$15,0))),Q569*INDEX(Fees!$E$5:$E$15,MATCH(O569,Fees!$A$5:$A$15,0))+INDEX(Fees!$F$5:$F$15,MATCH(O569,Fees!$A$5:$A$15,0)),Q569*INDEX(Fees!$B$5:$B$15,MATCH(O569,Fees!$A$5:$A$15,0))+INDEX(Fees!$C$5:$C$15,MATCH(O569,Fees!$A$5:$A$15,0))),""))</f>
        <v/>
      </c>
      <c r="T569" s="6" t="n"/>
      <c r="U569" s="7">
        <f>IF(AND(N569="Sold",Q569&lt;&gt;""),Q569-N(I569)-N(R569)-IF(T569&lt;&gt;"",T569,N(S569)),"")</f>
        <v/>
      </c>
      <c r="V569" s="8">
        <f>IF(AND(U569&lt;&gt;"",N(Q569)&gt;0),U569/Q569,"")</f>
        <v/>
      </c>
      <c r="W569" s="9">
        <f>IF(AND(ISNUMBER(P569),ISNUMBER(L569)),P569-L569,"")</f>
        <v/>
      </c>
      <c r="X569" s="4" t="n"/>
    </row>
    <row r="570">
      <c r="A570" s="4" t="n"/>
      <c r="B570" s="4" t="n"/>
      <c r="C570" s="4" t="n"/>
      <c r="D570" s="4" t="n"/>
      <c r="E570" s="4" t="n"/>
      <c r="F570" s="4" t="n"/>
      <c r="G570" s="4" t="n"/>
      <c r="H570" s="5" t="n"/>
      <c r="I570" s="6" t="n"/>
      <c r="J570" s="4" t="n"/>
      <c r="K570" s="4" t="n"/>
      <c r="L570" s="5" t="n"/>
      <c r="M570" s="6" t="n"/>
      <c r="N570" s="4" t="n"/>
      <c r="O570" s="4" t="n"/>
      <c r="P570" s="5" t="n"/>
      <c r="Q570" s="6" t="n"/>
      <c r="R570" s="6" t="n"/>
      <c r="S570" s="7">
        <f>IF(OR(O570="",Q570=""),"",IFERROR(IF(AND(INDEX(Fees!$D$5:$D$15,MATCH(O570,Fees!$A$5:$A$15,0))&gt;0,Q570&lt;INDEX(Fees!$D$5:$D$15,MATCH(O570,Fees!$A$5:$A$15,0))),Q570*INDEX(Fees!$E$5:$E$15,MATCH(O570,Fees!$A$5:$A$15,0))+INDEX(Fees!$F$5:$F$15,MATCH(O570,Fees!$A$5:$A$15,0)),Q570*INDEX(Fees!$B$5:$B$15,MATCH(O570,Fees!$A$5:$A$15,0))+INDEX(Fees!$C$5:$C$15,MATCH(O570,Fees!$A$5:$A$15,0))),""))</f>
        <v/>
      </c>
      <c r="T570" s="6" t="n"/>
      <c r="U570" s="7">
        <f>IF(AND(N570="Sold",Q570&lt;&gt;""),Q570-N(I570)-N(R570)-IF(T570&lt;&gt;"",T570,N(S570)),"")</f>
        <v/>
      </c>
      <c r="V570" s="8">
        <f>IF(AND(U570&lt;&gt;"",N(Q570)&gt;0),U570/Q570,"")</f>
        <v/>
      </c>
      <c r="W570" s="9">
        <f>IF(AND(ISNUMBER(P570),ISNUMBER(L570)),P570-L570,"")</f>
        <v/>
      </c>
      <c r="X570" s="4" t="n"/>
    </row>
    <row r="571">
      <c r="A571" s="4" t="n"/>
      <c r="B571" s="4" t="n"/>
      <c r="C571" s="4" t="n"/>
      <c r="D571" s="4" t="n"/>
      <c r="E571" s="4" t="n"/>
      <c r="F571" s="4" t="n"/>
      <c r="G571" s="4" t="n"/>
      <c r="H571" s="5" t="n"/>
      <c r="I571" s="6" t="n"/>
      <c r="J571" s="4" t="n"/>
      <c r="K571" s="4" t="n"/>
      <c r="L571" s="5" t="n"/>
      <c r="M571" s="6" t="n"/>
      <c r="N571" s="4" t="n"/>
      <c r="O571" s="4" t="n"/>
      <c r="P571" s="5" t="n"/>
      <c r="Q571" s="6" t="n"/>
      <c r="R571" s="6" t="n"/>
      <c r="S571" s="7">
        <f>IF(OR(O571="",Q571=""),"",IFERROR(IF(AND(INDEX(Fees!$D$5:$D$15,MATCH(O571,Fees!$A$5:$A$15,0))&gt;0,Q571&lt;INDEX(Fees!$D$5:$D$15,MATCH(O571,Fees!$A$5:$A$15,0))),Q571*INDEX(Fees!$E$5:$E$15,MATCH(O571,Fees!$A$5:$A$15,0))+INDEX(Fees!$F$5:$F$15,MATCH(O571,Fees!$A$5:$A$15,0)),Q571*INDEX(Fees!$B$5:$B$15,MATCH(O571,Fees!$A$5:$A$15,0))+INDEX(Fees!$C$5:$C$15,MATCH(O571,Fees!$A$5:$A$15,0))),""))</f>
        <v/>
      </c>
      <c r="T571" s="6" t="n"/>
      <c r="U571" s="7">
        <f>IF(AND(N571="Sold",Q571&lt;&gt;""),Q571-N(I571)-N(R571)-IF(T571&lt;&gt;"",T571,N(S571)),"")</f>
        <v/>
      </c>
      <c r="V571" s="8">
        <f>IF(AND(U571&lt;&gt;"",N(Q571)&gt;0),U571/Q571,"")</f>
        <v/>
      </c>
      <c r="W571" s="9">
        <f>IF(AND(ISNUMBER(P571),ISNUMBER(L571)),P571-L571,"")</f>
        <v/>
      </c>
      <c r="X571" s="4" t="n"/>
    </row>
    <row r="572">
      <c r="A572" s="4" t="n"/>
      <c r="B572" s="4" t="n"/>
      <c r="C572" s="4" t="n"/>
      <c r="D572" s="4" t="n"/>
      <c r="E572" s="4" t="n"/>
      <c r="F572" s="4" t="n"/>
      <c r="G572" s="4" t="n"/>
      <c r="H572" s="5" t="n"/>
      <c r="I572" s="6" t="n"/>
      <c r="J572" s="4" t="n"/>
      <c r="K572" s="4" t="n"/>
      <c r="L572" s="5" t="n"/>
      <c r="M572" s="6" t="n"/>
      <c r="N572" s="4" t="n"/>
      <c r="O572" s="4" t="n"/>
      <c r="P572" s="5" t="n"/>
      <c r="Q572" s="6" t="n"/>
      <c r="R572" s="6" t="n"/>
      <c r="S572" s="7">
        <f>IF(OR(O572="",Q572=""),"",IFERROR(IF(AND(INDEX(Fees!$D$5:$D$15,MATCH(O572,Fees!$A$5:$A$15,0))&gt;0,Q572&lt;INDEX(Fees!$D$5:$D$15,MATCH(O572,Fees!$A$5:$A$15,0))),Q572*INDEX(Fees!$E$5:$E$15,MATCH(O572,Fees!$A$5:$A$15,0))+INDEX(Fees!$F$5:$F$15,MATCH(O572,Fees!$A$5:$A$15,0)),Q572*INDEX(Fees!$B$5:$B$15,MATCH(O572,Fees!$A$5:$A$15,0))+INDEX(Fees!$C$5:$C$15,MATCH(O572,Fees!$A$5:$A$15,0))),""))</f>
        <v/>
      </c>
      <c r="T572" s="6" t="n"/>
      <c r="U572" s="7">
        <f>IF(AND(N572="Sold",Q572&lt;&gt;""),Q572-N(I572)-N(R572)-IF(T572&lt;&gt;"",T572,N(S572)),"")</f>
        <v/>
      </c>
      <c r="V572" s="8">
        <f>IF(AND(U572&lt;&gt;"",N(Q572)&gt;0),U572/Q572,"")</f>
        <v/>
      </c>
      <c r="W572" s="9">
        <f>IF(AND(ISNUMBER(P572),ISNUMBER(L572)),P572-L572,"")</f>
        <v/>
      </c>
      <c r="X572" s="4" t="n"/>
    </row>
    <row r="573">
      <c r="A573" s="4" t="n"/>
      <c r="B573" s="4" t="n"/>
      <c r="C573" s="4" t="n"/>
      <c r="D573" s="4" t="n"/>
      <c r="E573" s="4" t="n"/>
      <c r="F573" s="4" t="n"/>
      <c r="G573" s="4" t="n"/>
      <c r="H573" s="5" t="n"/>
      <c r="I573" s="6" t="n"/>
      <c r="J573" s="4" t="n"/>
      <c r="K573" s="4" t="n"/>
      <c r="L573" s="5" t="n"/>
      <c r="M573" s="6" t="n"/>
      <c r="N573" s="4" t="n"/>
      <c r="O573" s="4" t="n"/>
      <c r="P573" s="5" t="n"/>
      <c r="Q573" s="6" t="n"/>
      <c r="R573" s="6" t="n"/>
      <c r="S573" s="7">
        <f>IF(OR(O573="",Q573=""),"",IFERROR(IF(AND(INDEX(Fees!$D$5:$D$15,MATCH(O573,Fees!$A$5:$A$15,0))&gt;0,Q573&lt;INDEX(Fees!$D$5:$D$15,MATCH(O573,Fees!$A$5:$A$15,0))),Q573*INDEX(Fees!$E$5:$E$15,MATCH(O573,Fees!$A$5:$A$15,0))+INDEX(Fees!$F$5:$F$15,MATCH(O573,Fees!$A$5:$A$15,0)),Q573*INDEX(Fees!$B$5:$B$15,MATCH(O573,Fees!$A$5:$A$15,0))+INDEX(Fees!$C$5:$C$15,MATCH(O573,Fees!$A$5:$A$15,0))),""))</f>
        <v/>
      </c>
      <c r="T573" s="6" t="n"/>
      <c r="U573" s="7">
        <f>IF(AND(N573="Sold",Q573&lt;&gt;""),Q573-N(I573)-N(R573)-IF(T573&lt;&gt;"",T573,N(S573)),"")</f>
        <v/>
      </c>
      <c r="V573" s="8">
        <f>IF(AND(U573&lt;&gt;"",N(Q573)&gt;0),U573/Q573,"")</f>
        <v/>
      </c>
      <c r="W573" s="9">
        <f>IF(AND(ISNUMBER(P573),ISNUMBER(L573)),P573-L573,"")</f>
        <v/>
      </c>
      <c r="X573" s="4" t="n"/>
    </row>
    <row r="574">
      <c r="A574" s="4" t="n"/>
      <c r="B574" s="4" t="n"/>
      <c r="C574" s="4" t="n"/>
      <c r="D574" s="4" t="n"/>
      <c r="E574" s="4" t="n"/>
      <c r="F574" s="4" t="n"/>
      <c r="G574" s="4" t="n"/>
      <c r="H574" s="5" t="n"/>
      <c r="I574" s="6" t="n"/>
      <c r="J574" s="4" t="n"/>
      <c r="K574" s="4" t="n"/>
      <c r="L574" s="5" t="n"/>
      <c r="M574" s="6" t="n"/>
      <c r="N574" s="4" t="n"/>
      <c r="O574" s="4" t="n"/>
      <c r="P574" s="5" t="n"/>
      <c r="Q574" s="6" t="n"/>
      <c r="R574" s="6" t="n"/>
      <c r="S574" s="7">
        <f>IF(OR(O574="",Q574=""),"",IFERROR(IF(AND(INDEX(Fees!$D$5:$D$15,MATCH(O574,Fees!$A$5:$A$15,0))&gt;0,Q574&lt;INDEX(Fees!$D$5:$D$15,MATCH(O574,Fees!$A$5:$A$15,0))),Q574*INDEX(Fees!$E$5:$E$15,MATCH(O574,Fees!$A$5:$A$15,0))+INDEX(Fees!$F$5:$F$15,MATCH(O574,Fees!$A$5:$A$15,0)),Q574*INDEX(Fees!$B$5:$B$15,MATCH(O574,Fees!$A$5:$A$15,0))+INDEX(Fees!$C$5:$C$15,MATCH(O574,Fees!$A$5:$A$15,0))),""))</f>
        <v/>
      </c>
      <c r="T574" s="6" t="n"/>
      <c r="U574" s="7">
        <f>IF(AND(N574="Sold",Q574&lt;&gt;""),Q574-N(I574)-N(R574)-IF(T574&lt;&gt;"",T574,N(S574)),"")</f>
        <v/>
      </c>
      <c r="V574" s="8">
        <f>IF(AND(U574&lt;&gt;"",N(Q574)&gt;0),U574/Q574,"")</f>
        <v/>
      </c>
      <c r="W574" s="9">
        <f>IF(AND(ISNUMBER(P574),ISNUMBER(L574)),P574-L574,"")</f>
        <v/>
      </c>
      <c r="X574" s="4" t="n"/>
    </row>
    <row r="575">
      <c r="A575" s="4" t="n"/>
      <c r="B575" s="4" t="n"/>
      <c r="C575" s="4" t="n"/>
      <c r="D575" s="4" t="n"/>
      <c r="E575" s="4" t="n"/>
      <c r="F575" s="4" t="n"/>
      <c r="G575" s="4" t="n"/>
      <c r="H575" s="5" t="n"/>
      <c r="I575" s="6" t="n"/>
      <c r="J575" s="4" t="n"/>
      <c r="K575" s="4" t="n"/>
      <c r="L575" s="5" t="n"/>
      <c r="M575" s="6" t="n"/>
      <c r="N575" s="4" t="n"/>
      <c r="O575" s="4" t="n"/>
      <c r="P575" s="5" t="n"/>
      <c r="Q575" s="6" t="n"/>
      <c r="R575" s="6" t="n"/>
      <c r="S575" s="7">
        <f>IF(OR(O575="",Q575=""),"",IFERROR(IF(AND(INDEX(Fees!$D$5:$D$15,MATCH(O575,Fees!$A$5:$A$15,0))&gt;0,Q575&lt;INDEX(Fees!$D$5:$D$15,MATCH(O575,Fees!$A$5:$A$15,0))),Q575*INDEX(Fees!$E$5:$E$15,MATCH(O575,Fees!$A$5:$A$15,0))+INDEX(Fees!$F$5:$F$15,MATCH(O575,Fees!$A$5:$A$15,0)),Q575*INDEX(Fees!$B$5:$B$15,MATCH(O575,Fees!$A$5:$A$15,0))+INDEX(Fees!$C$5:$C$15,MATCH(O575,Fees!$A$5:$A$15,0))),""))</f>
        <v/>
      </c>
      <c r="T575" s="6" t="n"/>
      <c r="U575" s="7">
        <f>IF(AND(N575="Sold",Q575&lt;&gt;""),Q575-N(I575)-N(R575)-IF(T575&lt;&gt;"",T575,N(S575)),"")</f>
        <v/>
      </c>
      <c r="V575" s="8">
        <f>IF(AND(U575&lt;&gt;"",N(Q575)&gt;0),U575/Q575,"")</f>
        <v/>
      </c>
      <c r="W575" s="9">
        <f>IF(AND(ISNUMBER(P575),ISNUMBER(L575)),P575-L575,"")</f>
        <v/>
      </c>
      <c r="X575" s="4" t="n"/>
    </row>
    <row r="576">
      <c r="A576" s="4" t="n"/>
      <c r="B576" s="4" t="n"/>
      <c r="C576" s="4" t="n"/>
      <c r="D576" s="4" t="n"/>
      <c r="E576" s="4" t="n"/>
      <c r="F576" s="4" t="n"/>
      <c r="G576" s="4" t="n"/>
      <c r="H576" s="5" t="n"/>
      <c r="I576" s="6" t="n"/>
      <c r="J576" s="4" t="n"/>
      <c r="K576" s="4" t="n"/>
      <c r="L576" s="5" t="n"/>
      <c r="M576" s="6" t="n"/>
      <c r="N576" s="4" t="n"/>
      <c r="O576" s="4" t="n"/>
      <c r="P576" s="5" t="n"/>
      <c r="Q576" s="6" t="n"/>
      <c r="R576" s="6" t="n"/>
      <c r="S576" s="7">
        <f>IF(OR(O576="",Q576=""),"",IFERROR(IF(AND(INDEX(Fees!$D$5:$D$15,MATCH(O576,Fees!$A$5:$A$15,0))&gt;0,Q576&lt;INDEX(Fees!$D$5:$D$15,MATCH(O576,Fees!$A$5:$A$15,0))),Q576*INDEX(Fees!$E$5:$E$15,MATCH(O576,Fees!$A$5:$A$15,0))+INDEX(Fees!$F$5:$F$15,MATCH(O576,Fees!$A$5:$A$15,0)),Q576*INDEX(Fees!$B$5:$B$15,MATCH(O576,Fees!$A$5:$A$15,0))+INDEX(Fees!$C$5:$C$15,MATCH(O576,Fees!$A$5:$A$15,0))),""))</f>
        <v/>
      </c>
      <c r="T576" s="6" t="n"/>
      <c r="U576" s="7">
        <f>IF(AND(N576="Sold",Q576&lt;&gt;""),Q576-N(I576)-N(R576)-IF(T576&lt;&gt;"",T576,N(S576)),"")</f>
        <v/>
      </c>
      <c r="V576" s="8">
        <f>IF(AND(U576&lt;&gt;"",N(Q576)&gt;0),U576/Q576,"")</f>
        <v/>
      </c>
      <c r="W576" s="9">
        <f>IF(AND(ISNUMBER(P576),ISNUMBER(L576)),P576-L576,"")</f>
        <v/>
      </c>
      <c r="X576" s="4" t="n"/>
    </row>
    <row r="577">
      <c r="A577" s="4" t="n"/>
      <c r="B577" s="4" t="n"/>
      <c r="C577" s="4" t="n"/>
      <c r="D577" s="4" t="n"/>
      <c r="E577" s="4" t="n"/>
      <c r="F577" s="4" t="n"/>
      <c r="G577" s="4" t="n"/>
      <c r="H577" s="5" t="n"/>
      <c r="I577" s="6" t="n"/>
      <c r="J577" s="4" t="n"/>
      <c r="K577" s="4" t="n"/>
      <c r="L577" s="5" t="n"/>
      <c r="M577" s="6" t="n"/>
      <c r="N577" s="4" t="n"/>
      <c r="O577" s="4" t="n"/>
      <c r="P577" s="5" t="n"/>
      <c r="Q577" s="6" t="n"/>
      <c r="R577" s="6" t="n"/>
      <c r="S577" s="7">
        <f>IF(OR(O577="",Q577=""),"",IFERROR(IF(AND(INDEX(Fees!$D$5:$D$15,MATCH(O577,Fees!$A$5:$A$15,0))&gt;0,Q577&lt;INDEX(Fees!$D$5:$D$15,MATCH(O577,Fees!$A$5:$A$15,0))),Q577*INDEX(Fees!$E$5:$E$15,MATCH(O577,Fees!$A$5:$A$15,0))+INDEX(Fees!$F$5:$F$15,MATCH(O577,Fees!$A$5:$A$15,0)),Q577*INDEX(Fees!$B$5:$B$15,MATCH(O577,Fees!$A$5:$A$15,0))+INDEX(Fees!$C$5:$C$15,MATCH(O577,Fees!$A$5:$A$15,0))),""))</f>
        <v/>
      </c>
      <c r="T577" s="6" t="n"/>
      <c r="U577" s="7">
        <f>IF(AND(N577="Sold",Q577&lt;&gt;""),Q577-N(I577)-N(R577)-IF(T577&lt;&gt;"",T577,N(S577)),"")</f>
        <v/>
      </c>
      <c r="V577" s="8">
        <f>IF(AND(U577&lt;&gt;"",N(Q577)&gt;0),U577/Q577,"")</f>
        <v/>
      </c>
      <c r="W577" s="9">
        <f>IF(AND(ISNUMBER(P577),ISNUMBER(L577)),P577-L577,"")</f>
        <v/>
      </c>
      <c r="X577" s="4" t="n"/>
    </row>
    <row r="578">
      <c r="A578" s="4" t="n"/>
      <c r="B578" s="4" t="n"/>
      <c r="C578" s="4" t="n"/>
      <c r="D578" s="4" t="n"/>
      <c r="E578" s="4" t="n"/>
      <c r="F578" s="4" t="n"/>
      <c r="G578" s="4" t="n"/>
      <c r="H578" s="5" t="n"/>
      <c r="I578" s="6" t="n"/>
      <c r="J578" s="4" t="n"/>
      <c r="K578" s="4" t="n"/>
      <c r="L578" s="5" t="n"/>
      <c r="M578" s="6" t="n"/>
      <c r="N578" s="4" t="n"/>
      <c r="O578" s="4" t="n"/>
      <c r="P578" s="5" t="n"/>
      <c r="Q578" s="6" t="n"/>
      <c r="R578" s="6" t="n"/>
      <c r="S578" s="7">
        <f>IF(OR(O578="",Q578=""),"",IFERROR(IF(AND(INDEX(Fees!$D$5:$D$15,MATCH(O578,Fees!$A$5:$A$15,0))&gt;0,Q578&lt;INDEX(Fees!$D$5:$D$15,MATCH(O578,Fees!$A$5:$A$15,0))),Q578*INDEX(Fees!$E$5:$E$15,MATCH(O578,Fees!$A$5:$A$15,0))+INDEX(Fees!$F$5:$F$15,MATCH(O578,Fees!$A$5:$A$15,0)),Q578*INDEX(Fees!$B$5:$B$15,MATCH(O578,Fees!$A$5:$A$15,0))+INDEX(Fees!$C$5:$C$15,MATCH(O578,Fees!$A$5:$A$15,0))),""))</f>
        <v/>
      </c>
      <c r="T578" s="6" t="n"/>
      <c r="U578" s="7">
        <f>IF(AND(N578="Sold",Q578&lt;&gt;""),Q578-N(I578)-N(R578)-IF(T578&lt;&gt;"",T578,N(S578)),"")</f>
        <v/>
      </c>
      <c r="V578" s="8">
        <f>IF(AND(U578&lt;&gt;"",N(Q578)&gt;0),U578/Q578,"")</f>
        <v/>
      </c>
      <c r="W578" s="9">
        <f>IF(AND(ISNUMBER(P578),ISNUMBER(L578)),P578-L578,"")</f>
        <v/>
      </c>
      <c r="X578" s="4" t="n"/>
    </row>
    <row r="579">
      <c r="A579" s="4" t="n"/>
      <c r="B579" s="4" t="n"/>
      <c r="C579" s="4" t="n"/>
      <c r="D579" s="4" t="n"/>
      <c r="E579" s="4" t="n"/>
      <c r="F579" s="4" t="n"/>
      <c r="G579" s="4" t="n"/>
      <c r="H579" s="5" t="n"/>
      <c r="I579" s="6" t="n"/>
      <c r="J579" s="4" t="n"/>
      <c r="K579" s="4" t="n"/>
      <c r="L579" s="5" t="n"/>
      <c r="M579" s="6" t="n"/>
      <c r="N579" s="4" t="n"/>
      <c r="O579" s="4" t="n"/>
      <c r="P579" s="5" t="n"/>
      <c r="Q579" s="6" t="n"/>
      <c r="R579" s="6" t="n"/>
      <c r="S579" s="7">
        <f>IF(OR(O579="",Q579=""),"",IFERROR(IF(AND(INDEX(Fees!$D$5:$D$15,MATCH(O579,Fees!$A$5:$A$15,0))&gt;0,Q579&lt;INDEX(Fees!$D$5:$D$15,MATCH(O579,Fees!$A$5:$A$15,0))),Q579*INDEX(Fees!$E$5:$E$15,MATCH(O579,Fees!$A$5:$A$15,0))+INDEX(Fees!$F$5:$F$15,MATCH(O579,Fees!$A$5:$A$15,0)),Q579*INDEX(Fees!$B$5:$B$15,MATCH(O579,Fees!$A$5:$A$15,0))+INDEX(Fees!$C$5:$C$15,MATCH(O579,Fees!$A$5:$A$15,0))),""))</f>
        <v/>
      </c>
      <c r="T579" s="6" t="n"/>
      <c r="U579" s="7">
        <f>IF(AND(N579="Sold",Q579&lt;&gt;""),Q579-N(I579)-N(R579)-IF(T579&lt;&gt;"",T579,N(S579)),"")</f>
        <v/>
      </c>
      <c r="V579" s="8">
        <f>IF(AND(U579&lt;&gt;"",N(Q579)&gt;0),U579/Q579,"")</f>
        <v/>
      </c>
      <c r="W579" s="9">
        <f>IF(AND(ISNUMBER(P579),ISNUMBER(L579)),P579-L579,"")</f>
        <v/>
      </c>
      <c r="X579" s="4" t="n"/>
    </row>
    <row r="580">
      <c r="A580" s="4" t="n"/>
      <c r="B580" s="4" t="n"/>
      <c r="C580" s="4" t="n"/>
      <c r="D580" s="4" t="n"/>
      <c r="E580" s="4" t="n"/>
      <c r="F580" s="4" t="n"/>
      <c r="G580" s="4" t="n"/>
      <c r="H580" s="5" t="n"/>
      <c r="I580" s="6" t="n"/>
      <c r="J580" s="4" t="n"/>
      <c r="K580" s="4" t="n"/>
      <c r="L580" s="5" t="n"/>
      <c r="M580" s="6" t="n"/>
      <c r="N580" s="4" t="n"/>
      <c r="O580" s="4" t="n"/>
      <c r="P580" s="5" t="n"/>
      <c r="Q580" s="6" t="n"/>
      <c r="R580" s="6" t="n"/>
      <c r="S580" s="7">
        <f>IF(OR(O580="",Q580=""),"",IFERROR(IF(AND(INDEX(Fees!$D$5:$D$15,MATCH(O580,Fees!$A$5:$A$15,0))&gt;0,Q580&lt;INDEX(Fees!$D$5:$D$15,MATCH(O580,Fees!$A$5:$A$15,0))),Q580*INDEX(Fees!$E$5:$E$15,MATCH(O580,Fees!$A$5:$A$15,0))+INDEX(Fees!$F$5:$F$15,MATCH(O580,Fees!$A$5:$A$15,0)),Q580*INDEX(Fees!$B$5:$B$15,MATCH(O580,Fees!$A$5:$A$15,0))+INDEX(Fees!$C$5:$C$15,MATCH(O580,Fees!$A$5:$A$15,0))),""))</f>
        <v/>
      </c>
      <c r="T580" s="6" t="n"/>
      <c r="U580" s="7">
        <f>IF(AND(N580="Sold",Q580&lt;&gt;""),Q580-N(I580)-N(R580)-IF(T580&lt;&gt;"",T580,N(S580)),"")</f>
        <v/>
      </c>
      <c r="V580" s="8">
        <f>IF(AND(U580&lt;&gt;"",N(Q580)&gt;0),U580/Q580,"")</f>
        <v/>
      </c>
      <c r="W580" s="9">
        <f>IF(AND(ISNUMBER(P580),ISNUMBER(L580)),P580-L580,"")</f>
        <v/>
      </c>
      <c r="X580" s="4" t="n"/>
    </row>
    <row r="581">
      <c r="A581" s="4" t="n"/>
      <c r="B581" s="4" t="n"/>
      <c r="C581" s="4" t="n"/>
      <c r="D581" s="4" t="n"/>
      <c r="E581" s="4" t="n"/>
      <c r="F581" s="4" t="n"/>
      <c r="G581" s="4" t="n"/>
      <c r="H581" s="5" t="n"/>
      <c r="I581" s="6" t="n"/>
      <c r="J581" s="4" t="n"/>
      <c r="K581" s="4" t="n"/>
      <c r="L581" s="5" t="n"/>
      <c r="M581" s="6" t="n"/>
      <c r="N581" s="4" t="n"/>
      <c r="O581" s="4" t="n"/>
      <c r="P581" s="5" t="n"/>
      <c r="Q581" s="6" t="n"/>
      <c r="R581" s="6" t="n"/>
      <c r="S581" s="7">
        <f>IF(OR(O581="",Q581=""),"",IFERROR(IF(AND(INDEX(Fees!$D$5:$D$15,MATCH(O581,Fees!$A$5:$A$15,0))&gt;0,Q581&lt;INDEX(Fees!$D$5:$D$15,MATCH(O581,Fees!$A$5:$A$15,0))),Q581*INDEX(Fees!$E$5:$E$15,MATCH(O581,Fees!$A$5:$A$15,0))+INDEX(Fees!$F$5:$F$15,MATCH(O581,Fees!$A$5:$A$15,0)),Q581*INDEX(Fees!$B$5:$B$15,MATCH(O581,Fees!$A$5:$A$15,0))+INDEX(Fees!$C$5:$C$15,MATCH(O581,Fees!$A$5:$A$15,0))),""))</f>
        <v/>
      </c>
      <c r="T581" s="6" t="n"/>
      <c r="U581" s="7">
        <f>IF(AND(N581="Sold",Q581&lt;&gt;""),Q581-N(I581)-N(R581)-IF(T581&lt;&gt;"",T581,N(S581)),"")</f>
        <v/>
      </c>
      <c r="V581" s="8">
        <f>IF(AND(U581&lt;&gt;"",N(Q581)&gt;0),U581/Q581,"")</f>
        <v/>
      </c>
      <c r="W581" s="9">
        <f>IF(AND(ISNUMBER(P581),ISNUMBER(L581)),P581-L581,"")</f>
        <v/>
      </c>
      <c r="X581" s="4" t="n"/>
    </row>
    <row r="582">
      <c r="A582" s="4" t="n"/>
      <c r="B582" s="4" t="n"/>
      <c r="C582" s="4" t="n"/>
      <c r="D582" s="4" t="n"/>
      <c r="E582" s="4" t="n"/>
      <c r="F582" s="4" t="n"/>
      <c r="G582" s="4" t="n"/>
      <c r="H582" s="5" t="n"/>
      <c r="I582" s="6" t="n"/>
      <c r="J582" s="4" t="n"/>
      <c r="K582" s="4" t="n"/>
      <c r="L582" s="5" t="n"/>
      <c r="M582" s="6" t="n"/>
      <c r="N582" s="4" t="n"/>
      <c r="O582" s="4" t="n"/>
      <c r="P582" s="5" t="n"/>
      <c r="Q582" s="6" t="n"/>
      <c r="R582" s="6" t="n"/>
      <c r="S582" s="7">
        <f>IF(OR(O582="",Q582=""),"",IFERROR(IF(AND(INDEX(Fees!$D$5:$D$15,MATCH(O582,Fees!$A$5:$A$15,0))&gt;0,Q582&lt;INDEX(Fees!$D$5:$D$15,MATCH(O582,Fees!$A$5:$A$15,0))),Q582*INDEX(Fees!$E$5:$E$15,MATCH(O582,Fees!$A$5:$A$15,0))+INDEX(Fees!$F$5:$F$15,MATCH(O582,Fees!$A$5:$A$15,0)),Q582*INDEX(Fees!$B$5:$B$15,MATCH(O582,Fees!$A$5:$A$15,0))+INDEX(Fees!$C$5:$C$15,MATCH(O582,Fees!$A$5:$A$15,0))),""))</f>
        <v/>
      </c>
      <c r="T582" s="6" t="n"/>
      <c r="U582" s="7">
        <f>IF(AND(N582="Sold",Q582&lt;&gt;""),Q582-N(I582)-N(R582)-IF(T582&lt;&gt;"",T582,N(S582)),"")</f>
        <v/>
      </c>
      <c r="V582" s="8">
        <f>IF(AND(U582&lt;&gt;"",N(Q582)&gt;0),U582/Q582,"")</f>
        <v/>
      </c>
      <c r="W582" s="9">
        <f>IF(AND(ISNUMBER(P582),ISNUMBER(L582)),P582-L582,"")</f>
        <v/>
      </c>
      <c r="X582" s="4" t="n"/>
    </row>
    <row r="583">
      <c r="A583" s="4" t="n"/>
      <c r="B583" s="4" t="n"/>
      <c r="C583" s="4" t="n"/>
      <c r="D583" s="4" t="n"/>
      <c r="E583" s="4" t="n"/>
      <c r="F583" s="4" t="n"/>
      <c r="G583" s="4" t="n"/>
      <c r="H583" s="5" t="n"/>
      <c r="I583" s="6" t="n"/>
      <c r="J583" s="4" t="n"/>
      <c r="K583" s="4" t="n"/>
      <c r="L583" s="5" t="n"/>
      <c r="M583" s="6" t="n"/>
      <c r="N583" s="4" t="n"/>
      <c r="O583" s="4" t="n"/>
      <c r="P583" s="5" t="n"/>
      <c r="Q583" s="6" t="n"/>
      <c r="R583" s="6" t="n"/>
      <c r="S583" s="7">
        <f>IF(OR(O583="",Q583=""),"",IFERROR(IF(AND(INDEX(Fees!$D$5:$D$15,MATCH(O583,Fees!$A$5:$A$15,0))&gt;0,Q583&lt;INDEX(Fees!$D$5:$D$15,MATCH(O583,Fees!$A$5:$A$15,0))),Q583*INDEX(Fees!$E$5:$E$15,MATCH(O583,Fees!$A$5:$A$15,0))+INDEX(Fees!$F$5:$F$15,MATCH(O583,Fees!$A$5:$A$15,0)),Q583*INDEX(Fees!$B$5:$B$15,MATCH(O583,Fees!$A$5:$A$15,0))+INDEX(Fees!$C$5:$C$15,MATCH(O583,Fees!$A$5:$A$15,0))),""))</f>
        <v/>
      </c>
      <c r="T583" s="6" t="n"/>
      <c r="U583" s="7">
        <f>IF(AND(N583="Sold",Q583&lt;&gt;""),Q583-N(I583)-N(R583)-IF(T583&lt;&gt;"",T583,N(S583)),"")</f>
        <v/>
      </c>
      <c r="V583" s="8">
        <f>IF(AND(U583&lt;&gt;"",N(Q583)&gt;0),U583/Q583,"")</f>
        <v/>
      </c>
      <c r="W583" s="9">
        <f>IF(AND(ISNUMBER(P583),ISNUMBER(L583)),P583-L583,"")</f>
        <v/>
      </c>
      <c r="X583" s="4" t="n"/>
    </row>
    <row r="584">
      <c r="A584" s="4" t="n"/>
      <c r="B584" s="4" t="n"/>
      <c r="C584" s="4" t="n"/>
      <c r="D584" s="4" t="n"/>
      <c r="E584" s="4" t="n"/>
      <c r="F584" s="4" t="n"/>
      <c r="G584" s="4" t="n"/>
      <c r="H584" s="5" t="n"/>
      <c r="I584" s="6" t="n"/>
      <c r="J584" s="4" t="n"/>
      <c r="K584" s="4" t="n"/>
      <c r="L584" s="5" t="n"/>
      <c r="M584" s="6" t="n"/>
      <c r="N584" s="4" t="n"/>
      <c r="O584" s="4" t="n"/>
      <c r="P584" s="5" t="n"/>
      <c r="Q584" s="6" t="n"/>
      <c r="R584" s="6" t="n"/>
      <c r="S584" s="7">
        <f>IF(OR(O584="",Q584=""),"",IFERROR(IF(AND(INDEX(Fees!$D$5:$D$15,MATCH(O584,Fees!$A$5:$A$15,0))&gt;0,Q584&lt;INDEX(Fees!$D$5:$D$15,MATCH(O584,Fees!$A$5:$A$15,0))),Q584*INDEX(Fees!$E$5:$E$15,MATCH(O584,Fees!$A$5:$A$15,0))+INDEX(Fees!$F$5:$F$15,MATCH(O584,Fees!$A$5:$A$15,0)),Q584*INDEX(Fees!$B$5:$B$15,MATCH(O584,Fees!$A$5:$A$15,0))+INDEX(Fees!$C$5:$C$15,MATCH(O584,Fees!$A$5:$A$15,0))),""))</f>
        <v/>
      </c>
      <c r="T584" s="6" t="n"/>
      <c r="U584" s="7">
        <f>IF(AND(N584="Sold",Q584&lt;&gt;""),Q584-N(I584)-N(R584)-IF(T584&lt;&gt;"",T584,N(S584)),"")</f>
        <v/>
      </c>
      <c r="V584" s="8">
        <f>IF(AND(U584&lt;&gt;"",N(Q584)&gt;0),U584/Q584,"")</f>
        <v/>
      </c>
      <c r="W584" s="9">
        <f>IF(AND(ISNUMBER(P584),ISNUMBER(L584)),P584-L584,"")</f>
        <v/>
      </c>
      <c r="X584" s="4" t="n"/>
    </row>
    <row r="585">
      <c r="A585" s="4" t="n"/>
      <c r="B585" s="4" t="n"/>
      <c r="C585" s="4" t="n"/>
      <c r="D585" s="4" t="n"/>
      <c r="E585" s="4" t="n"/>
      <c r="F585" s="4" t="n"/>
      <c r="G585" s="4" t="n"/>
      <c r="H585" s="5" t="n"/>
      <c r="I585" s="6" t="n"/>
      <c r="J585" s="4" t="n"/>
      <c r="K585" s="4" t="n"/>
      <c r="L585" s="5" t="n"/>
      <c r="M585" s="6" t="n"/>
      <c r="N585" s="4" t="n"/>
      <c r="O585" s="4" t="n"/>
      <c r="P585" s="5" t="n"/>
      <c r="Q585" s="6" t="n"/>
      <c r="R585" s="6" t="n"/>
      <c r="S585" s="7">
        <f>IF(OR(O585="",Q585=""),"",IFERROR(IF(AND(INDEX(Fees!$D$5:$D$15,MATCH(O585,Fees!$A$5:$A$15,0))&gt;0,Q585&lt;INDEX(Fees!$D$5:$D$15,MATCH(O585,Fees!$A$5:$A$15,0))),Q585*INDEX(Fees!$E$5:$E$15,MATCH(O585,Fees!$A$5:$A$15,0))+INDEX(Fees!$F$5:$F$15,MATCH(O585,Fees!$A$5:$A$15,0)),Q585*INDEX(Fees!$B$5:$B$15,MATCH(O585,Fees!$A$5:$A$15,0))+INDEX(Fees!$C$5:$C$15,MATCH(O585,Fees!$A$5:$A$15,0))),""))</f>
        <v/>
      </c>
      <c r="T585" s="6" t="n"/>
      <c r="U585" s="7">
        <f>IF(AND(N585="Sold",Q585&lt;&gt;""),Q585-N(I585)-N(R585)-IF(T585&lt;&gt;"",T585,N(S585)),"")</f>
        <v/>
      </c>
      <c r="V585" s="8">
        <f>IF(AND(U585&lt;&gt;"",N(Q585)&gt;0),U585/Q585,"")</f>
        <v/>
      </c>
      <c r="W585" s="9">
        <f>IF(AND(ISNUMBER(P585),ISNUMBER(L585)),P585-L585,"")</f>
        <v/>
      </c>
      <c r="X585" s="4" t="n"/>
    </row>
    <row r="586">
      <c r="A586" s="4" t="n"/>
      <c r="B586" s="4" t="n"/>
      <c r="C586" s="4" t="n"/>
      <c r="D586" s="4" t="n"/>
      <c r="E586" s="4" t="n"/>
      <c r="F586" s="4" t="n"/>
      <c r="G586" s="4" t="n"/>
      <c r="H586" s="5" t="n"/>
      <c r="I586" s="6" t="n"/>
      <c r="J586" s="4" t="n"/>
      <c r="K586" s="4" t="n"/>
      <c r="L586" s="5" t="n"/>
      <c r="M586" s="6" t="n"/>
      <c r="N586" s="4" t="n"/>
      <c r="O586" s="4" t="n"/>
      <c r="P586" s="5" t="n"/>
      <c r="Q586" s="6" t="n"/>
      <c r="R586" s="6" t="n"/>
      <c r="S586" s="7">
        <f>IF(OR(O586="",Q586=""),"",IFERROR(IF(AND(INDEX(Fees!$D$5:$D$15,MATCH(O586,Fees!$A$5:$A$15,0))&gt;0,Q586&lt;INDEX(Fees!$D$5:$D$15,MATCH(O586,Fees!$A$5:$A$15,0))),Q586*INDEX(Fees!$E$5:$E$15,MATCH(O586,Fees!$A$5:$A$15,0))+INDEX(Fees!$F$5:$F$15,MATCH(O586,Fees!$A$5:$A$15,0)),Q586*INDEX(Fees!$B$5:$B$15,MATCH(O586,Fees!$A$5:$A$15,0))+INDEX(Fees!$C$5:$C$15,MATCH(O586,Fees!$A$5:$A$15,0))),""))</f>
        <v/>
      </c>
      <c r="T586" s="6" t="n"/>
      <c r="U586" s="7">
        <f>IF(AND(N586="Sold",Q586&lt;&gt;""),Q586-N(I586)-N(R586)-IF(T586&lt;&gt;"",T586,N(S586)),"")</f>
        <v/>
      </c>
      <c r="V586" s="8">
        <f>IF(AND(U586&lt;&gt;"",N(Q586)&gt;0),U586/Q586,"")</f>
        <v/>
      </c>
      <c r="W586" s="9">
        <f>IF(AND(ISNUMBER(P586),ISNUMBER(L586)),P586-L586,"")</f>
        <v/>
      </c>
      <c r="X586" s="4" t="n"/>
    </row>
    <row r="587">
      <c r="A587" s="4" t="n"/>
      <c r="B587" s="4" t="n"/>
      <c r="C587" s="4" t="n"/>
      <c r="D587" s="4" t="n"/>
      <c r="E587" s="4" t="n"/>
      <c r="F587" s="4" t="n"/>
      <c r="G587" s="4" t="n"/>
      <c r="H587" s="5" t="n"/>
      <c r="I587" s="6" t="n"/>
      <c r="J587" s="4" t="n"/>
      <c r="K587" s="4" t="n"/>
      <c r="L587" s="5" t="n"/>
      <c r="M587" s="6" t="n"/>
      <c r="N587" s="4" t="n"/>
      <c r="O587" s="4" t="n"/>
      <c r="P587" s="5" t="n"/>
      <c r="Q587" s="6" t="n"/>
      <c r="R587" s="6" t="n"/>
      <c r="S587" s="7">
        <f>IF(OR(O587="",Q587=""),"",IFERROR(IF(AND(INDEX(Fees!$D$5:$D$15,MATCH(O587,Fees!$A$5:$A$15,0))&gt;0,Q587&lt;INDEX(Fees!$D$5:$D$15,MATCH(O587,Fees!$A$5:$A$15,0))),Q587*INDEX(Fees!$E$5:$E$15,MATCH(O587,Fees!$A$5:$A$15,0))+INDEX(Fees!$F$5:$F$15,MATCH(O587,Fees!$A$5:$A$15,0)),Q587*INDEX(Fees!$B$5:$B$15,MATCH(O587,Fees!$A$5:$A$15,0))+INDEX(Fees!$C$5:$C$15,MATCH(O587,Fees!$A$5:$A$15,0))),""))</f>
        <v/>
      </c>
      <c r="T587" s="6" t="n"/>
      <c r="U587" s="7">
        <f>IF(AND(N587="Sold",Q587&lt;&gt;""),Q587-N(I587)-N(R587)-IF(T587&lt;&gt;"",T587,N(S587)),"")</f>
        <v/>
      </c>
      <c r="V587" s="8">
        <f>IF(AND(U587&lt;&gt;"",N(Q587)&gt;0),U587/Q587,"")</f>
        <v/>
      </c>
      <c r="W587" s="9">
        <f>IF(AND(ISNUMBER(P587),ISNUMBER(L587)),P587-L587,"")</f>
        <v/>
      </c>
      <c r="X587" s="4" t="n"/>
    </row>
    <row r="588">
      <c r="A588" s="4" t="n"/>
      <c r="B588" s="4" t="n"/>
      <c r="C588" s="4" t="n"/>
      <c r="D588" s="4" t="n"/>
      <c r="E588" s="4" t="n"/>
      <c r="F588" s="4" t="n"/>
      <c r="G588" s="4" t="n"/>
      <c r="H588" s="5" t="n"/>
      <c r="I588" s="6" t="n"/>
      <c r="J588" s="4" t="n"/>
      <c r="K588" s="4" t="n"/>
      <c r="L588" s="5" t="n"/>
      <c r="M588" s="6" t="n"/>
      <c r="N588" s="4" t="n"/>
      <c r="O588" s="4" t="n"/>
      <c r="P588" s="5" t="n"/>
      <c r="Q588" s="6" t="n"/>
      <c r="R588" s="6" t="n"/>
      <c r="S588" s="7">
        <f>IF(OR(O588="",Q588=""),"",IFERROR(IF(AND(INDEX(Fees!$D$5:$D$15,MATCH(O588,Fees!$A$5:$A$15,0))&gt;0,Q588&lt;INDEX(Fees!$D$5:$D$15,MATCH(O588,Fees!$A$5:$A$15,0))),Q588*INDEX(Fees!$E$5:$E$15,MATCH(O588,Fees!$A$5:$A$15,0))+INDEX(Fees!$F$5:$F$15,MATCH(O588,Fees!$A$5:$A$15,0)),Q588*INDEX(Fees!$B$5:$B$15,MATCH(O588,Fees!$A$5:$A$15,0))+INDEX(Fees!$C$5:$C$15,MATCH(O588,Fees!$A$5:$A$15,0))),""))</f>
        <v/>
      </c>
      <c r="T588" s="6" t="n"/>
      <c r="U588" s="7">
        <f>IF(AND(N588="Sold",Q588&lt;&gt;""),Q588-N(I588)-N(R588)-IF(T588&lt;&gt;"",T588,N(S588)),"")</f>
        <v/>
      </c>
      <c r="V588" s="8">
        <f>IF(AND(U588&lt;&gt;"",N(Q588)&gt;0),U588/Q588,"")</f>
        <v/>
      </c>
      <c r="W588" s="9">
        <f>IF(AND(ISNUMBER(P588),ISNUMBER(L588)),P588-L588,"")</f>
        <v/>
      </c>
      <c r="X588" s="4" t="n"/>
    </row>
    <row r="589">
      <c r="A589" s="4" t="n"/>
      <c r="B589" s="4" t="n"/>
      <c r="C589" s="4" t="n"/>
      <c r="D589" s="4" t="n"/>
      <c r="E589" s="4" t="n"/>
      <c r="F589" s="4" t="n"/>
      <c r="G589" s="4" t="n"/>
      <c r="H589" s="5" t="n"/>
      <c r="I589" s="6" t="n"/>
      <c r="J589" s="4" t="n"/>
      <c r="K589" s="4" t="n"/>
      <c r="L589" s="5" t="n"/>
      <c r="M589" s="6" t="n"/>
      <c r="N589" s="4" t="n"/>
      <c r="O589" s="4" t="n"/>
      <c r="P589" s="5" t="n"/>
      <c r="Q589" s="6" t="n"/>
      <c r="R589" s="6" t="n"/>
      <c r="S589" s="7">
        <f>IF(OR(O589="",Q589=""),"",IFERROR(IF(AND(INDEX(Fees!$D$5:$D$15,MATCH(O589,Fees!$A$5:$A$15,0))&gt;0,Q589&lt;INDEX(Fees!$D$5:$D$15,MATCH(O589,Fees!$A$5:$A$15,0))),Q589*INDEX(Fees!$E$5:$E$15,MATCH(O589,Fees!$A$5:$A$15,0))+INDEX(Fees!$F$5:$F$15,MATCH(O589,Fees!$A$5:$A$15,0)),Q589*INDEX(Fees!$B$5:$B$15,MATCH(O589,Fees!$A$5:$A$15,0))+INDEX(Fees!$C$5:$C$15,MATCH(O589,Fees!$A$5:$A$15,0))),""))</f>
        <v/>
      </c>
      <c r="T589" s="6" t="n"/>
      <c r="U589" s="7">
        <f>IF(AND(N589="Sold",Q589&lt;&gt;""),Q589-N(I589)-N(R589)-IF(T589&lt;&gt;"",T589,N(S589)),"")</f>
        <v/>
      </c>
      <c r="V589" s="8">
        <f>IF(AND(U589&lt;&gt;"",N(Q589)&gt;0),U589/Q589,"")</f>
        <v/>
      </c>
      <c r="W589" s="9">
        <f>IF(AND(ISNUMBER(P589),ISNUMBER(L589)),P589-L589,"")</f>
        <v/>
      </c>
      <c r="X589" s="4" t="n"/>
    </row>
    <row r="590">
      <c r="A590" s="4" t="n"/>
      <c r="B590" s="4" t="n"/>
      <c r="C590" s="4" t="n"/>
      <c r="D590" s="4" t="n"/>
      <c r="E590" s="4" t="n"/>
      <c r="F590" s="4" t="n"/>
      <c r="G590" s="4" t="n"/>
      <c r="H590" s="5" t="n"/>
      <c r="I590" s="6" t="n"/>
      <c r="J590" s="4" t="n"/>
      <c r="K590" s="4" t="n"/>
      <c r="L590" s="5" t="n"/>
      <c r="M590" s="6" t="n"/>
      <c r="N590" s="4" t="n"/>
      <c r="O590" s="4" t="n"/>
      <c r="P590" s="5" t="n"/>
      <c r="Q590" s="6" t="n"/>
      <c r="R590" s="6" t="n"/>
      <c r="S590" s="7">
        <f>IF(OR(O590="",Q590=""),"",IFERROR(IF(AND(INDEX(Fees!$D$5:$D$15,MATCH(O590,Fees!$A$5:$A$15,0))&gt;0,Q590&lt;INDEX(Fees!$D$5:$D$15,MATCH(O590,Fees!$A$5:$A$15,0))),Q590*INDEX(Fees!$E$5:$E$15,MATCH(O590,Fees!$A$5:$A$15,0))+INDEX(Fees!$F$5:$F$15,MATCH(O590,Fees!$A$5:$A$15,0)),Q590*INDEX(Fees!$B$5:$B$15,MATCH(O590,Fees!$A$5:$A$15,0))+INDEX(Fees!$C$5:$C$15,MATCH(O590,Fees!$A$5:$A$15,0))),""))</f>
        <v/>
      </c>
      <c r="T590" s="6" t="n"/>
      <c r="U590" s="7">
        <f>IF(AND(N590="Sold",Q590&lt;&gt;""),Q590-N(I590)-N(R590)-IF(T590&lt;&gt;"",T590,N(S590)),"")</f>
        <v/>
      </c>
      <c r="V590" s="8">
        <f>IF(AND(U590&lt;&gt;"",N(Q590)&gt;0),U590/Q590,"")</f>
        <v/>
      </c>
      <c r="W590" s="9">
        <f>IF(AND(ISNUMBER(P590),ISNUMBER(L590)),P590-L590,"")</f>
        <v/>
      </c>
      <c r="X590" s="4" t="n"/>
    </row>
    <row r="591">
      <c r="A591" s="4" t="n"/>
      <c r="B591" s="4" t="n"/>
      <c r="C591" s="4" t="n"/>
      <c r="D591" s="4" t="n"/>
      <c r="E591" s="4" t="n"/>
      <c r="F591" s="4" t="n"/>
      <c r="G591" s="4" t="n"/>
      <c r="H591" s="5" t="n"/>
      <c r="I591" s="6" t="n"/>
      <c r="J591" s="4" t="n"/>
      <c r="K591" s="4" t="n"/>
      <c r="L591" s="5" t="n"/>
      <c r="M591" s="6" t="n"/>
      <c r="N591" s="4" t="n"/>
      <c r="O591" s="4" t="n"/>
      <c r="P591" s="5" t="n"/>
      <c r="Q591" s="6" t="n"/>
      <c r="R591" s="6" t="n"/>
      <c r="S591" s="7">
        <f>IF(OR(O591="",Q591=""),"",IFERROR(IF(AND(INDEX(Fees!$D$5:$D$15,MATCH(O591,Fees!$A$5:$A$15,0))&gt;0,Q591&lt;INDEX(Fees!$D$5:$D$15,MATCH(O591,Fees!$A$5:$A$15,0))),Q591*INDEX(Fees!$E$5:$E$15,MATCH(O591,Fees!$A$5:$A$15,0))+INDEX(Fees!$F$5:$F$15,MATCH(O591,Fees!$A$5:$A$15,0)),Q591*INDEX(Fees!$B$5:$B$15,MATCH(O591,Fees!$A$5:$A$15,0))+INDEX(Fees!$C$5:$C$15,MATCH(O591,Fees!$A$5:$A$15,0))),""))</f>
        <v/>
      </c>
      <c r="T591" s="6" t="n"/>
      <c r="U591" s="7">
        <f>IF(AND(N591="Sold",Q591&lt;&gt;""),Q591-N(I591)-N(R591)-IF(T591&lt;&gt;"",T591,N(S591)),"")</f>
        <v/>
      </c>
      <c r="V591" s="8">
        <f>IF(AND(U591&lt;&gt;"",N(Q591)&gt;0),U591/Q591,"")</f>
        <v/>
      </c>
      <c r="W591" s="9">
        <f>IF(AND(ISNUMBER(P591),ISNUMBER(L591)),P591-L591,"")</f>
        <v/>
      </c>
      <c r="X591" s="4" t="n"/>
    </row>
    <row r="592">
      <c r="A592" s="4" t="n"/>
      <c r="B592" s="4" t="n"/>
      <c r="C592" s="4" t="n"/>
      <c r="D592" s="4" t="n"/>
      <c r="E592" s="4" t="n"/>
      <c r="F592" s="4" t="n"/>
      <c r="G592" s="4" t="n"/>
      <c r="H592" s="5" t="n"/>
      <c r="I592" s="6" t="n"/>
      <c r="J592" s="4" t="n"/>
      <c r="K592" s="4" t="n"/>
      <c r="L592" s="5" t="n"/>
      <c r="M592" s="6" t="n"/>
      <c r="N592" s="4" t="n"/>
      <c r="O592" s="4" t="n"/>
      <c r="P592" s="5" t="n"/>
      <c r="Q592" s="6" t="n"/>
      <c r="R592" s="6" t="n"/>
      <c r="S592" s="7">
        <f>IF(OR(O592="",Q592=""),"",IFERROR(IF(AND(INDEX(Fees!$D$5:$D$15,MATCH(O592,Fees!$A$5:$A$15,0))&gt;0,Q592&lt;INDEX(Fees!$D$5:$D$15,MATCH(O592,Fees!$A$5:$A$15,0))),Q592*INDEX(Fees!$E$5:$E$15,MATCH(O592,Fees!$A$5:$A$15,0))+INDEX(Fees!$F$5:$F$15,MATCH(O592,Fees!$A$5:$A$15,0)),Q592*INDEX(Fees!$B$5:$B$15,MATCH(O592,Fees!$A$5:$A$15,0))+INDEX(Fees!$C$5:$C$15,MATCH(O592,Fees!$A$5:$A$15,0))),""))</f>
        <v/>
      </c>
      <c r="T592" s="6" t="n"/>
      <c r="U592" s="7">
        <f>IF(AND(N592="Sold",Q592&lt;&gt;""),Q592-N(I592)-N(R592)-IF(T592&lt;&gt;"",T592,N(S592)),"")</f>
        <v/>
      </c>
      <c r="V592" s="8">
        <f>IF(AND(U592&lt;&gt;"",N(Q592)&gt;0),U592/Q592,"")</f>
        <v/>
      </c>
      <c r="W592" s="9">
        <f>IF(AND(ISNUMBER(P592),ISNUMBER(L592)),P592-L592,"")</f>
        <v/>
      </c>
      <c r="X592" s="4" t="n"/>
    </row>
    <row r="593">
      <c r="A593" s="4" t="n"/>
      <c r="B593" s="4" t="n"/>
      <c r="C593" s="4" t="n"/>
      <c r="D593" s="4" t="n"/>
      <c r="E593" s="4" t="n"/>
      <c r="F593" s="4" t="n"/>
      <c r="G593" s="4" t="n"/>
      <c r="H593" s="5" t="n"/>
      <c r="I593" s="6" t="n"/>
      <c r="J593" s="4" t="n"/>
      <c r="K593" s="4" t="n"/>
      <c r="L593" s="5" t="n"/>
      <c r="M593" s="6" t="n"/>
      <c r="N593" s="4" t="n"/>
      <c r="O593" s="4" t="n"/>
      <c r="P593" s="5" t="n"/>
      <c r="Q593" s="6" t="n"/>
      <c r="R593" s="6" t="n"/>
      <c r="S593" s="7">
        <f>IF(OR(O593="",Q593=""),"",IFERROR(IF(AND(INDEX(Fees!$D$5:$D$15,MATCH(O593,Fees!$A$5:$A$15,0))&gt;0,Q593&lt;INDEX(Fees!$D$5:$D$15,MATCH(O593,Fees!$A$5:$A$15,0))),Q593*INDEX(Fees!$E$5:$E$15,MATCH(O593,Fees!$A$5:$A$15,0))+INDEX(Fees!$F$5:$F$15,MATCH(O593,Fees!$A$5:$A$15,0)),Q593*INDEX(Fees!$B$5:$B$15,MATCH(O593,Fees!$A$5:$A$15,0))+INDEX(Fees!$C$5:$C$15,MATCH(O593,Fees!$A$5:$A$15,0))),""))</f>
        <v/>
      </c>
      <c r="T593" s="6" t="n"/>
      <c r="U593" s="7">
        <f>IF(AND(N593="Sold",Q593&lt;&gt;""),Q593-N(I593)-N(R593)-IF(T593&lt;&gt;"",T593,N(S593)),"")</f>
        <v/>
      </c>
      <c r="V593" s="8">
        <f>IF(AND(U593&lt;&gt;"",N(Q593)&gt;0),U593/Q593,"")</f>
        <v/>
      </c>
      <c r="W593" s="9">
        <f>IF(AND(ISNUMBER(P593),ISNUMBER(L593)),P593-L593,"")</f>
        <v/>
      </c>
      <c r="X593" s="4" t="n"/>
    </row>
    <row r="594">
      <c r="A594" s="4" t="n"/>
      <c r="B594" s="4" t="n"/>
      <c r="C594" s="4" t="n"/>
      <c r="D594" s="4" t="n"/>
      <c r="E594" s="4" t="n"/>
      <c r="F594" s="4" t="n"/>
      <c r="G594" s="4" t="n"/>
      <c r="H594" s="5" t="n"/>
      <c r="I594" s="6" t="n"/>
      <c r="J594" s="4" t="n"/>
      <c r="K594" s="4" t="n"/>
      <c r="L594" s="5" t="n"/>
      <c r="M594" s="6" t="n"/>
      <c r="N594" s="4" t="n"/>
      <c r="O594" s="4" t="n"/>
      <c r="P594" s="5" t="n"/>
      <c r="Q594" s="6" t="n"/>
      <c r="R594" s="6" t="n"/>
      <c r="S594" s="7">
        <f>IF(OR(O594="",Q594=""),"",IFERROR(IF(AND(INDEX(Fees!$D$5:$D$15,MATCH(O594,Fees!$A$5:$A$15,0))&gt;0,Q594&lt;INDEX(Fees!$D$5:$D$15,MATCH(O594,Fees!$A$5:$A$15,0))),Q594*INDEX(Fees!$E$5:$E$15,MATCH(O594,Fees!$A$5:$A$15,0))+INDEX(Fees!$F$5:$F$15,MATCH(O594,Fees!$A$5:$A$15,0)),Q594*INDEX(Fees!$B$5:$B$15,MATCH(O594,Fees!$A$5:$A$15,0))+INDEX(Fees!$C$5:$C$15,MATCH(O594,Fees!$A$5:$A$15,0))),""))</f>
        <v/>
      </c>
      <c r="T594" s="6" t="n"/>
      <c r="U594" s="7">
        <f>IF(AND(N594="Sold",Q594&lt;&gt;""),Q594-N(I594)-N(R594)-IF(T594&lt;&gt;"",T594,N(S594)),"")</f>
        <v/>
      </c>
      <c r="V594" s="8">
        <f>IF(AND(U594&lt;&gt;"",N(Q594)&gt;0),U594/Q594,"")</f>
        <v/>
      </c>
      <c r="W594" s="9">
        <f>IF(AND(ISNUMBER(P594),ISNUMBER(L594)),P594-L594,"")</f>
        <v/>
      </c>
      <c r="X594" s="4" t="n"/>
    </row>
    <row r="595">
      <c r="A595" s="4" t="n"/>
      <c r="B595" s="4" t="n"/>
      <c r="C595" s="4" t="n"/>
      <c r="D595" s="4" t="n"/>
      <c r="E595" s="4" t="n"/>
      <c r="F595" s="4" t="n"/>
      <c r="G595" s="4" t="n"/>
      <c r="H595" s="5" t="n"/>
      <c r="I595" s="6" t="n"/>
      <c r="J595" s="4" t="n"/>
      <c r="K595" s="4" t="n"/>
      <c r="L595" s="5" t="n"/>
      <c r="M595" s="6" t="n"/>
      <c r="N595" s="4" t="n"/>
      <c r="O595" s="4" t="n"/>
      <c r="P595" s="5" t="n"/>
      <c r="Q595" s="6" t="n"/>
      <c r="R595" s="6" t="n"/>
      <c r="S595" s="7">
        <f>IF(OR(O595="",Q595=""),"",IFERROR(IF(AND(INDEX(Fees!$D$5:$D$15,MATCH(O595,Fees!$A$5:$A$15,0))&gt;0,Q595&lt;INDEX(Fees!$D$5:$D$15,MATCH(O595,Fees!$A$5:$A$15,0))),Q595*INDEX(Fees!$E$5:$E$15,MATCH(O595,Fees!$A$5:$A$15,0))+INDEX(Fees!$F$5:$F$15,MATCH(O595,Fees!$A$5:$A$15,0)),Q595*INDEX(Fees!$B$5:$B$15,MATCH(O595,Fees!$A$5:$A$15,0))+INDEX(Fees!$C$5:$C$15,MATCH(O595,Fees!$A$5:$A$15,0))),""))</f>
        <v/>
      </c>
      <c r="T595" s="6" t="n"/>
      <c r="U595" s="7">
        <f>IF(AND(N595="Sold",Q595&lt;&gt;""),Q595-N(I595)-N(R595)-IF(T595&lt;&gt;"",T595,N(S595)),"")</f>
        <v/>
      </c>
      <c r="V595" s="8">
        <f>IF(AND(U595&lt;&gt;"",N(Q595)&gt;0),U595/Q595,"")</f>
        <v/>
      </c>
      <c r="W595" s="9">
        <f>IF(AND(ISNUMBER(P595),ISNUMBER(L595)),P595-L595,"")</f>
        <v/>
      </c>
      <c r="X595" s="4" t="n"/>
    </row>
    <row r="596">
      <c r="A596" s="4" t="n"/>
      <c r="B596" s="4" t="n"/>
      <c r="C596" s="4" t="n"/>
      <c r="D596" s="4" t="n"/>
      <c r="E596" s="4" t="n"/>
      <c r="F596" s="4" t="n"/>
      <c r="G596" s="4" t="n"/>
      <c r="H596" s="5" t="n"/>
      <c r="I596" s="6" t="n"/>
      <c r="J596" s="4" t="n"/>
      <c r="K596" s="4" t="n"/>
      <c r="L596" s="5" t="n"/>
      <c r="M596" s="6" t="n"/>
      <c r="N596" s="4" t="n"/>
      <c r="O596" s="4" t="n"/>
      <c r="P596" s="5" t="n"/>
      <c r="Q596" s="6" t="n"/>
      <c r="R596" s="6" t="n"/>
      <c r="S596" s="7">
        <f>IF(OR(O596="",Q596=""),"",IFERROR(IF(AND(INDEX(Fees!$D$5:$D$15,MATCH(O596,Fees!$A$5:$A$15,0))&gt;0,Q596&lt;INDEX(Fees!$D$5:$D$15,MATCH(O596,Fees!$A$5:$A$15,0))),Q596*INDEX(Fees!$E$5:$E$15,MATCH(O596,Fees!$A$5:$A$15,0))+INDEX(Fees!$F$5:$F$15,MATCH(O596,Fees!$A$5:$A$15,0)),Q596*INDEX(Fees!$B$5:$B$15,MATCH(O596,Fees!$A$5:$A$15,0))+INDEX(Fees!$C$5:$C$15,MATCH(O596,Fees!$A$5:$A$15,0))),""))</f>
        <v/>
      </c>
      <c r="T596" s="6" t="n"/>
      <c r="U596" s="7">
        <f>IF(AND(N596="Sold",Q596&lt;&gt;""),Q596-N(I596)-N(R596)-IF(T596&lt;&gt;"",T596,N(S596)),"")</f>
        <v/>
      </c>
      <c r="V596" s="8">
        <f>IF(AND(U596&lt;&gt;"",N(Q596)&gt;0),U596/Q596,"")</f>
        <v/>
      </c>
      <c r="W596" s="9">
        <f>IF(AND(ISNUMBER(P596),ISNUMBER(L596)),P596-L596,"")</f>
        <v/>
      </c>
      <c r="X596" s="4" t="n"/>
    </row>
    <row r="597">
      <c r="A597" s="4" t="n"/>
      <c r="B597" s="4" t="n"/>
      <c r="C597" s="4" t="n"/>
      <c r="D597" s="4" t="n"/>
      <c r="E597" s="4" t="n"/>
      <c r="F597" s="4" t="n"/>
      <c r="G597" s="4" t="n"/>
      <c r="H597" s="5" t="n"/>
      <c r="I597" s="6" t="n"/>
      <c r="J597" s="4" t="n"/>
      <c r="K597" s="4" t="n"/>
      <c r="L597" s="5" t="n"/>
      <c r="M597" s="6" t="n"/>
      <c r="N597" s="4" t="n"/>
      <c r="O597" s="4" t="n"/>
      <c r="P597" s="5" t="n"/>
      <c r="Q597" s="6" t="n"/>
      <c r="R597" s="6" t="n"/>
      <c r="S597" s="7">
        <f>IF(OR(O597="",Q597=""),"",IFERROR(IF(AND(INDEX(Fees!$D$5:$D$15,MATCH(O597,Fees!$A$5:$A$15,0))&gt;0,Q597&lt;INDEX(Fees!$D$5:$D$15,MATCH(O597,Fees!$A$5:$A$15,0))),Q597*INDEX(Fees!$E$5:$E$15,MATCH(O597,Fees!$A$5:$A$15,0))+INDEX(Fees!$F$5:$F$15,MATCH(O597,Fees!$A$5:$A$15,0)),Q597*INDEX(Fees!$B$5:$B$15,MATCH(O597,Fees!$A$5:$A$15,0))+INDEX(Fees!$C$5:$C$15,MATCH(O597,Fees!$A$5:$A$15,0))),""))</f>
        <v/>
      </c>
      <c r="T597" s="6" t="n"/>
      <c r="U597" s="7">
        <f>IF(AND(N597="Sold",Q597&lt;&gt;""),Q597-N(I597)-N(R597)-IF(T597&lt;&gt;"",T597,N(S597)),"")</f>
        <v/>
      </c>
      <c r="V597" s="8">
        <f>IF(AND(U597&lt;&gt;"",N(Q597)&gt;0),U597/Q597,"")</f>
        <v/>
      </c>
      <c r="W597" s="9">
        <f>IF(AND(ISNUMBER(P597),ISNUMBER(L597)),P597-L597,"")</f>
        <v/>
      </c>
      <c r="X597" s="4" t="n"/>
    </row>
    <row r="598">
      <c r="A598" s="4" t="n"/>
      <c r="B598" s="4" t="n"/>
      <c r="C598" s="4" t="n"/>
      <c r="D598" s="4" t="n"/>
      <c r="E598" s="4" t="n"/>
      <c r="F598" s="4" t="n"/>
      <c r="G598" s="4" t="n"/>
      <c r="H598" s="5" t="n"/>
      <c r="I598" s="6" t="n"/>
      <c r="J598" s="4" t="n"/>
      <c r="K598" s="4" t="n"/>
      <c r="L598" s="5" t="n"/>
      <c r="M598" s="6" t="n"/>
      <c r="N598" s="4" t="n"/>
      <c r="O598" s="4" t="n"/>
      <c r="P598" s="5" t="n"/>
      <c r="Q598" s="6" t="n"/>
      <c r="R598" s="6" t="n"/>
      <c r="S598" s="7">
        <f>IF(OR(O598="",Q598=""),"",IFERROR(IF(AND(INDEX(Fees!$D$5:$D$15,MATCH(O598,Fees!$A$5:$A$15,0))&gt;0,Q598&lt;INDEX(Fees!$D$5:$D$15,MATCH(O598,Fees!$A$5:$A$15,0))),Q598*INDEX(Fees!$E$5:$E$15,MATCH(O598,Fees!$A$5:$A$15,0))+INDEX(Fees!$F$5:$F$15,MATCH(O598,Fees!$A$5:$A$15,0)),Q598*INDEX(Fees!$B$5:$B$15,MATCH(O598,Fees!$A$5:$A$15,0))+INDEX(Fees!$C$5:$C$15,MATCH(O598,Fees!$A$5:$A$15,0))),""))</f>
        <v/>
      </c>
      <c r="T598" s="6" t="n"/>
      <c r="U598" s="7">
        <f>IF(AND(N598="Sold",Q598&lt;&gt;""),Q598-N(I598)-N(R598)-IF(T598&lt;&gt;"",T598,N(S598)),"")</f>
        <v/>
      </c>
      <c r="V598" s="8">
        <f>IF(AND(U598&lt;&gt;"",N(Q598)&gt;0),U598/Q598,"")</f>
        <v/>
      </c>
      <c r="W598" s="9">
        <f>IF(AND(ISNUMBER(P598),ISNUMBER(L598)),P598-L598,"")</f>
        <v/>
      </c>
      <c r="X598" s="4" t="n"/>
    </row>
    <row r="599">
      <c r="A599" s="4" t="n"/>
      <c r="B599" s="4" t="n"/>
      <c r="C599" s="4" t="n"/>
      <c r="D599" s="4" t="n"/>
      <c r="E599" s="4" t="n"/>
      <c r="F599" s="4" t="n"/>
      <c r="G599" s="4" t="n"/>
      <c r="H599" s="5" t="n"/>
      <c r="I599" s="6" t="n"/>
      <c r="J599" s="4" t="n"/>
      <c r="K599" s="4" t="n"/>
      <c r="L599" s="5" t="n"/>
      <c r="M599" s="6" t="n"/>
      <c r="N599" s="4" t="n"/>
      <c r="O599" s="4" t="n"/>
      <c r="P599" s="5" t="n"/>
      <c r="Q599" s="6" t="n"/>
      <c r="R599" s="6" t="n"/>
      <c r="S599" s="7">
        <f>IF(OR(O599="",Q599=""),"",IFERROR(IF(AND(INDEX(Fees!$D$5:$D$15,MATCH(O599,Fees!$A$5:$A$15,0))&gt;0,Q599&lt;INDEX(Fees!$D$5:$D$15,MATCH(O599,Fees!$A$5:$A$15,0))),Q599*INDEX(Fees!$E$5:$E$15,MATCH(O599,Fees!$A$5:$A$15,0))+INDEX(Fees!$F$5:$F$15,MATCH(O599,Fees!$A$5:$A$15,0)),Q599*INDEX(Fees!$B$5:$B$15,MATCH(O599,Fees!$A$5:$A$15,0))+INDEX(Fees!$C$5:$C$15,MATCH(O599,Fees!$A$5:$A$15,0))),""))</f>
        <v/>
      </c>
      <c r="T599" s="6" t="n"/>
      <c r="U599" s="7">
        <f>IF(AND(N599="Sold",Q599&lt;&gt;""),Q599-N(I599)-N(R599)-IF(T599&lt;&gt;"",T599,N(S599)),"")</f>
        <v/>
      </c>
      <c r="V599" s="8">
        <f>IF(AND(U599&lt;&gt;"",N(Q599)&gt;0),U599/Q599,"")</f>
        <v/>
      </c>
      <c r="W599" s="9">
        <f>IF(AND(ISNUMBER(P599),ISNUMBER(L599)),P599-L599,"")</f>
        <v/>
      </c>
      <c r="X599" s="4" t="n"/>
    </row>
    <row r="600">
      <c r="A600" s="4" t="n"/>
      <c r="B600" s="4" t="n"/>
      <c r="C600" s="4" t="n"/>
      <c r="D600" s="4" t="n"/>
      <c r="E600" s="4" t="n"/>
      <c r="F600" s="4" t="n"/>
      <c r="G600" s="4" t="n"/>
      <c r="H600" s="5" t="n"/>
      <c r="I600" s="6" t="n"/>
      <c r="J600" s="4" t="n"/>
      <c r="K600" s="4" t="n"/>
      <c r="L600" s="5" t="n"/>
      <c r="M600" s="6" t="n"/>
      <c r="N600" s="4" t="n"/>
      <c r="O600" s="4" t="n"/>
      <c r="P600" s="5" t="n"/>
      <c r="Q600" s="6" t="n"/>
      <c r="R600" s="6" t="n"/>
      <c r="S600" s="7">
        <f>IF(OR(O600="",Q600=""),"",IFERROR(IF(AND(INDEX(Fees!$D$5:$D$15,MATCH(O600,Fees!$A$5:$A$15,0))&gt;0,Q600&lt;INDEX(Fees!$D$5:$D$15,MATCH(O600,Fees!$A$5:$A$15,0))),Q600*INDEX(Fees!$E$5:$E$15,MATCH(O600,Fees!$A$5:$A$15,0))+INDEX(Fees!$F$5:$F$15,MATCH(O600,Fees!$A$5:$A$15,0)),Q600*INDEX(Fees!$B$5:$B$15,MATCH(O600,Fees!$A$5:$A$15,0))+INDEX(Fees!$C$5:$C$15,MATCH(O600,Fees!$A$5:$A$15,0))),""))</f>
        <v/>
      </c>
      <c r="T600" s="6" t="n"/>
      <c r="U600" s="7">
        <f>IF(AND(N600="Sold",Q600&lt;&gt;""),Q600-N(I600)-N(R600)-IF(T600&lt;&gt;"",T600,N(S600)),"")</f>
        <v/>
      </c>
      <c r="V600" s="8">
        <f>IF(AND(U600&lt;&gt;"",N(Q600)&gt;0),U600/Q600,"")</f>
        <v/>
      </c>
      <c r="W600" s="9">
        <f>IF(AND(ISNUMBER(P600),ISNUMBER(L600)),P600-L600,"")</f>
        <v/>
      </c>
      <c r="X600" s="4" t="n"/>
    </row>
    <row r="601">
      <c r="A601" s="4" t="n"/>
      <c r="B601" s="4" t="n"/>
      <c r="C601" s="4" t="n"/>
      <c r="D601" s="4" t="n"/>
      <c r="E601" s="4" t="n"/>
      <c r="F601" s="4" t="n"/>
      <c r="G601" s="4" t="n"/>
      <c r="H601" s="5" t="n"/>
      <c r="I601" s="6" t="n"/>
      <c r="J601" s="4" t="n"/>
      <c r="K601" s="4" t="n"/>
      <c r="L601" s="5" t="n"/>
      <c r="M601" s="6" t="n"/>
      <c r="N601" s="4" t="n"/>
      <c r="O601" s="4" t="n"/>
      <c r="P601" s="5" t="n"/>
      <c r="Q601" s="6" t="n"/>
      <c r="R601" s="6" t="n"/>
      <c r="S601" s="7">
        <f>IF(OR(O601="",Q601=""),"",IFERROR(IF(AND(INDEX(Fees!$D$5:$D$15,MATCH(O601,Fees!$A$5:$A$15,0))&gt;0,Q601&lt;INDEX(Fees!$D$5:$D$15,MATCH(O601,Fees!$A$5:$A$15,0))),Q601*INDEX(Fees!$E$5:$E$15,MATCH(O601,Fees!$A$5:$A$15,0))+INDEX(Fees!$F$5:$F$15,MATCH(O601,Fees!$A$5:$A$15,0)),Q601*INDEX(Fees!$B$5:$B$15,MATCH(O601,Fees!$A$5:$A$15,0))+INDEX(Fees!$C$5:$C$15,MATCH(O601,Fees!$A$5:$A$15,0))),""))</f>
        <v/>
      </c>
      <c r="T601" s="6" t="n"/>
      <c r="U601" s="7">
        <f>IF(AND(N601="Sold",Q601&lt;&gt;""),Q601-N(I601)-N(R601)-IF(T601&lt;&gt;"",T601,N(S601)),"")</f>
        <v/>
      </c>
      <c r="V601" s="8">
        <f>IF(AND(U601&lt;&gt;"",N(Q601)&gt;0),U601/Q601,"")</f>
        <v/>
      </c>
      <c r="W601" s="9">
        <f>IF(AND(ISNUMBER(P601),ISNUMBER(L601)),P601-L601,"")</f>
        <v/>
      </c>
      <c r="X601" s="4" t="n"/>
    </row>
    <row r="602">
      <c r="A602" s="4" t="n"/>
      <c r="B602" s="4" t="n"/>
      <c r="C602" s="4" t="n"/>
      <c r="D602" s="4" t="n"/>
      <c r="E602" s="4" t="n"/>
      <c r="F602" s="4" t="n"/>
      <c r="G602" s="4" t="n"/>
      <c r="H602" s="5" t="n"/>
      <c r="I602" s="6" t="n"/>
      <c r="J602" s="4" t="n"/>
      <c r="K602" s="4" t="n"/>
      <c r="L602" s="5" t="n"/>
      <c r="M602" s="6" t="n"/>
      <c r="N602" s="4" t="n"/>
      <c r="O602" s="4" t="n"/>
      <c r="P602" s="5" t="n"/>
      <c r="Q602" s="6" t="n"/>
      <c r="R602" s="6" t="n"/>
      <c r="S602" s="7">
        <f>IF(OR(O602="",Q602=""),"",IFERROR(IF(AND(INDEX(Fees!$D$5:$D$15,MATCH(O602,Fees!$A$5:$A$15,0))&gt;0,Q602&lt;INDEX(Fees!$D$5:$D$15,MATCH(O602,Fees!$A$5:$A$15,0))),Q602*INDEX(Fees!$E$5:$E$15,MATCH(O602,Fees!$A$5:$A$15,0))+INDEX(Fees!$F$5:$F$15,MATCH(O602,Fees!$A$5:$A$15,0)),Q602*INDEX(Fees!$B$5:$B$15,MATCH(O602,Fees!$A$5:$A$15,0))+INDEX(Fees!$C$5:$C$15,MATCH(O602,Fees!$A$5:$A$15,0))),""))</f>
        <v/>
      </c>
      <c r="T602" s="6" t="n"/>
      <c r="U602" s="7">
        <f>IF(AND(N602="Sold",Q602&lt;&gt;""),Q602-N(I602)-N(R602)-IF(T602&lt;&gt;"",T602,N(S602)),"")</f>
        <v/>
      </c>
      <c r="V602" s="8">
        <f>IF(AND(U602&lt;&gt;"",N(Q602)&gt;0),U602/Q602,"")</f>
        <v/>
      </c>
      <c r="W602" s="9">
        <f>IF(AND(ISNUMBER(P602),ISNUMBER(L602)),P602-L602,"")</f>
        <v/>
      </c>
      <c r="X602" s="4" t="n"/>
    </row>
    <row r="603">
      <c r="A603" s="4" t="n"/>
      <c r="B603" s="4" t="n"/>
      <c r="C603" s="4" t="n"/>
      <c r="D603" s="4" t="n"/>
      <c r="E603" s="4" t="n"/>
      <c r="F603" s="4" t="n"/>
      <c r="G603" s="4" t="n"/>
      <c r="H603" s="5" t="n"/>
      <c r="I603" s="6" t="n"/>
      <c r="J603" s="4" t="n"/>
      <c r="K603" s="4" t="n"/>
      <c r="L603" s="5" t="n"/>
      <c r="M603" s="6" t="n"/>
      <c r="N603" s="4" t="n"/>
      <c r="O603" s="4" t="n"/>
      <c r="P603" s="5" t="n"/>
      <c r="Q603" s="6" t="n"/>
      <c r="R603" s="6" t="n"/>
      <c r="S603" s="7">
        <f>IF(OR(O603="",Q603=""),"",IFERROR(IF(AND(INDEX(Fees!$D$5:$D$15,MATCH(O603,Fees!$A$5:$A$15,0))&gt;0,Q603&lt;INDEX(Fees!$D$5:$D$15,MATCH(O603,Fees!$A$5:$A$15,0))),Q603*INDEX(Fees!$E$5:$E$15,MATCH(O603,Fees!$A$5:$A$15,0))+INDEX(Fees!$F$5:$F$15,MATCH(O603,Fees!$A$5:$A$15,0)),Q603*INDEX(Fees!$B$5:$B$15,MATCH(O603,Fees!$A$5:$A$15,0))+INDEX(Fees!$C$5:$C$15,MATCH(O603,Fees!$A$5:$A$15,0))),""))</f>
        <v/>
      </c>
      <c r="T603" s="6" t="n"/>
      <c r="U603" s="7">
        <f>IF(AND(N603="Sold",Q603&lt;&gt;""),Q603-N(I603)-N(R603)-IF(T603&lt;&gt;"",T603,N(S603)),"")</f>
        <v/>
      </c>
      <c r="V603" s="8">
        <f>IF(AND(U603&lt;&gt;"",N(Q603)&gt;0),U603/Q603,"")</f>
        <v/>
      </c>
      <c r="W603" s="9">
        <f>IF(AND(ISNUMBER(P603),ISNUMBER(L603)),P603-L603,"")</f>
        <v/>
      </c>
      <c r="X603" s="4" t="n"/>
    </row>
    <row r="604">
      <c r="A604" s="4" t="n"/>
      <c r="B604" s="4" t="n"/>
      <c r="C604" s="4" t="n"/>
      <c r="D604" s="4" t="n"/>
      <c r="E604" s="4" t="n"/>
      <c r="F604" s="4" t="n"/>
      <c r="G604" s="4" t="n"/>
      <c r="H604" s="5" t="n"/>
      <c r="I604" s="6" t="n"/>
      <c r="J604" s="4" t="n"/>
      <c r="K604" s="4" t="n"/>
      <c r="L604" s="5" t="n"/>
      <c r="M604" s="6" t="n"/>
      <c r="N604" s="4" t="n"/>
      <c r="O604" s="4" t="n"/>
      <c r="P604" s="5" t="n"/>
      <c r="Q604" s="6" t="n"/>
      <c r="R604" s="6" t="n"/>
      <c r="S604" s="7">
        <f>IF(OR(O604="",Q604=""),"",IFERROR(IF(AND(INDEX(Fees!$D$5:$D$15,MATCH(O604,Fees!$A$5:$A$15,0))&gt;0,Q604&lt;INDEX(Fees!$D$5:$D$15,MATCH(O604,Fees!$A$5:$A$15,0))),Q604*INDEX(Fees!$E$5:$E$15,MATCH(O604,Fees!$A$5:$A$15,0))+INDEX(Fees!$F$5:$F$15,MATCH(O604,Fees!$A$5:$A$15,0)),Q604*INDEX(Fees!$B$5:$B$15,MATCH(O604,Fees!$A$5:$A$15,0))+INDEX(Fees!$C$5:$C$15,MATCH(O604,Fees!$A$5:$A$15,0))),""))</f>
        <v/>
      </c>
      <c r="T604" s="6" t="n"/>
      <c r="U604" s="7">
        <f>IF(AND(N604="Sold",Q604&lt;&gt;""),Q604-N(I604)-N(R604)-IF(T604&lt;&gt;"",T604,N(S604)),"")</f>
        <v/>
      </c>
      <c r="V604" s="8">
        <f>IF(AND(U604&lt;&gt;"",N(Q604)&gt;0),U604/Q604,"")</f>
        <v/>
      </c>
      <c r="W604" s="9">
        <f>IF(AND(ISNUMBER(P604),ISNUMBER(L604)),P604-L604,"")</f>
        <v/>
      </c>
      <c r="X604" s="4" t="n"/>
    </row>
    <row r="605">
      <c r="A605" s="4" t="n"/>
      <c r="B605" s="4" t="n"/>
      <c r="C605" s="4" t="n"/>
      <c r="D605" s="4" t="n"/>
      <c r="E605" s="4" t="n"/>
      <c r="F605" s="4" t="n"/>
      <c r="G605" s="4" t="n"/>
      <c r="H605" s="5" t="n"/>
      <c r="I605" s="6" t="n"/>
      <c r="J605" s="4" t="n"/>
      <c r="K605" s="4" t="n"/>
      <c r="L605" s="5" t="n"/>
      <c r="M605" s="6" t="n"/>
      <c r="N605" s="4" t="n"/>
      <c r="O605" s="4" t="n"/>
      <c r="P605" s="5" t="n"/>
      <c r="Q605" s="6" t="n"/>
      <c r="R605" s="6" t="n"/>
      <c r="S605" s="7">
        <f>IF(OR(O605="",Q605=""),"",IFERROR(IF(AND(INDEX(Fees!$D$5:$D$15,MATCH(O605,Fees!$A$5:$A$15,0))&gt;0,Q605&lt;INDEX(Fees!$D$5:$D$15,MATCH(O605,Fees!$A$5:$A$15,0))),Q605*INDEX(Fees!$E$5:$E$15,MATCH(O605,Fees!$A$5:$A$15,0))+INDEX(Fees!$F$5:$F$15,MATCH(O605,Fees!$A$5:$A$15,0)),Q605*INDEX(Fees!$B$5:$B$15,MATCH(O605,Fees!$A$5:$A$15,0))+INDEX(Fees!$C$5:$C$15,MATCH(O605,Fees!$A$5:$A$15,0))),""))</f>
        <v/>
      </c>
      <c r="T605" s="6" t="n"/>
      <c r="U605" s="7">
        <f>IF(AND(N605="Sold",Q605&lt;&gt;""),Q605-N(I605)-N(R605)-IF(T605&lt;&gt;"",T605,N(S605)),"")</f>
        <v/>
      </c>
      <c r="V605" s="8">
        <f>IF(AND(U605&lt;&gt;"",N(Q605)&gt;0),U605/Q605,"")</f>
        <v/>
      </c>
      <c r="W605" s="9">
        <f>IF(AND(ISNUMBER(P605),ISNUMBER(L605)),P605-L605,"")</f>
        <v/>
      </c>
      <c r="X605" s="4" t="n"/>
    </row>
    <row r="606">
      <c r="A606" s="4" t="n"/>
      <c r="B606" s="4" t="n"/>
      <c r="C606" s="4" t="n"/>
      <c r="D606" s="4" t="n"/>
      <c r="E606" s="4" t="n"/>
      <c r="F606" s="4" t="n"/>
      <c r="G606" s="4" t="n"/>
      <c r="H606" s="5" t="n"/>
      <c r="I606" s="6" t="n"/>
      <c r="J606" s="4" t="n"/>
      <c r="K606" s="4" t="n"/>
      <c r="L606" s="5" t="n"/>
      <c r="M606" s="6" t="n"/>
      <c r="N606" s="4" t="n"/>
      <c r="O606" s="4" t="n"/>
      <c r="P606" s="5" t="n"/>
      <c r="Q606" s="6" t="n"/>
      <c r="R606" s="6" t="n"/>
      <c r="S606" s="7">
        <f>IF(OR(O606="",Q606=""),"",IFERROR(IF(AND(INDEX(Fees!$D$5:$D$15,MATCH(O606,Fees!$A$5:$A$15,0))&gt;0,Q606&lt;INDEX(Fees!$D$5:$D$15,MATCH(O606,Fees!$A$5:$A$15,0))),Q606*INDEX(Fees!$E$5:$E$15,MATCH(O606,Fees!$A$5:$A$15,0))+INDEX(Fees!$F$5:$F$15,MATCH(O606,Fees!$A$5:$A$15,0)),Q606*INDEX(Fees!$B$5:$B$15,MATCH(O606,Fees!$A$5:$A$15,0))+INDEX(Fees!$C$5:$C$15,MATCH(O606,Fees!$A$5:$A$15,0))),""))</f>
        <v/>
      </c>
      <c r="T606" s="6" t="n"/>
      <c r="U606" s="7">
        <f>IF(AND(N606="Sold",Q606&lt;&gt;""),Q606-N(I606)-N(R606)-IF(T606&lt;&gt;"",T606,N(S606)),"")</f>
        <v/>
      </c>
      <c r="V606" s="8">
        <f>IF(AND(U606&lt;&gt;"",N(Q606)&gt;0),U606/Q606,"")</f>
        <v/>
      </c>
      <c r="W606" s="9">
        <f>IF(AND(ISNUMBER(P606),ISNUMBER(L606)),P606-L606,"")</f>
        <v/>
      </c>
      <c r="X606" s="4" t="n"/>
    </row>
    <row r="607">
      <c r="A607" s="4" t="n"/>
      <c r="B607" s="4" t="n"/>
      <c r="C607" s="4" t="n"/>
      <c r="D607" s="4" t="n"/>
      <c r="E607" s="4" t="n"/>
      <c r="F607" s="4" t="n"/>
      <c r="G607" s="4" t="n"/>
      <c r="H607" s="5" t="n"/>
      <c r="I607" s="6" t="n"/>
      <c r="J607" s="4" t="n"/>
      <c r="K607" s="4" t="n"/>
      <c r="L607" s="5" t="n"/>
      <c r="M607" s="6" t="n"/>
      <c r="N607" s="4" t="n"/>
      <c r="O607" s="4" t="n"/>
      <c r="P607" s="5" t="n"/>
      <c r="Q607" s="6" t="n"/>
      <c r="R607" s="6" t="n"/>
      <c r="S607" s="7">
        <f>IF(OR(O607="",Q607=""),"",IFERROR(IF(AND(INDEX(Fees!$D$5:$D$15,MATCH(O607,Fees!$A$5:$A$15,0))&gt;0,Q607&lt;INDEX(Fees!$D$5:$D$15,MATCH(O607,Fees!$A$5:$A$15,0))),Q607*INDEX(Fees!$E$5:$E$15,MATCH(O607,Fees!$A$5:$A$15,0))+INDEX(Fees!$F$5:$F$15,MATCH(O607,Fees!$A$5:$A$15,0)),Q607*INDEX(Fees!$B$5:$B$15,MATCH(O607,Fees!$A$5:$A$15,0))+INDEX(Fees!$C$5:$C$15,MATCH(O607,Fees!$A$5:$A$15,0))),""))</f>
        <v/>
      </c>
      <c r="T607" s="6" t="n"/>
      <c r="U607" s="7">
        <f>IF(AND(N607="Sold",Q607&lt;&gt;""),Q607-N(I607)-N(R607)-IF(T607&lt;&gt;"",T607,N(S607)),"")</f>
        <v/>
      </c>
      <c r="V607" s="8">
        <f>IF(AND(U607&lt;&gt;"",N(Q607)&gt;0),U607/Q607,"")</f>
        <v/>
      </c>
      <c r="W607" s="9">
        <f>IF(AND(ISNUMBER(P607),ISNUMBER(L607)),P607-L607,"")</f>
        <v/>
      </c>
      <c r="X607" s="4" t="n"/>
    </row>
    <row r="608">
      <c r="A608" s="4" t="n"/>
      <c r="B608" s="4" t="n"/>
      <c r="C608" s="4" t="n"/>
      <c r="D608" s="4" t="n"/>
      <c r="E608" s="4" t="n"/>
      <c r="F608" s="4" t="n"/>
      <c r="G608" s="4" t="n"/>
      <c r="H608" s="5" t="n"/>
      <c r="I608" s="6" t="n"/>
      <c r="J608" s="4" t="n"/>
      <c r="K608" s="4" t="n"/>
      <c r="L608" s="5" t="n"/>
      <c r="M608" s="6" t="n"/>
      <c r="N608" s="4" t="n"/>
      <c r="O608" s="4" t="n"/>
      <c r="P608" s="5" t="n"/>
      <c r="Q608" s="6" t="n"/>
      <c r="R608" s="6" t="n"/>
      <c r="S608" s="7">
        <f>IF(OR(O608="",Q608=""),"",IFERROR(IF(AND(INDEX(Fees!$D$5:$D$15,MATCH(O608,Fees!$A$5:$A$15,0))&gt;0,Q608&lt;INDEX(Fees!$D$5:$D$15,MATCH(O608,Fees!$A$5:$A$15,0))),Q608*INDEX(Fees!$E$5:$E$15,MATCH(O608,Fees!$A$5:$A$15,0))+INDEX(Fees!$F$5:$F$15,MATCH(O608,Fees!$A$5:$A$15,0)),Q608*INDEX(Fees!$B$5:$B$15,MATCH(O608,Fees!$A$5:$A$15,0))+INDEX(Fees!$C$5:$C$15,MATCH(O608,Fees!$A$5:$A$15,0))),""))</f>
        <v/>
      </c>
      <c r="T608" s="6" t="n"/>
      <c r="U608" s="7">
        <f>IF(AND(N608="Sold",Q608&lt;&gt;""),Q608-N(I608)-N(R608)-IF(T608&lt;&gt;"",T608,N(S608)),"")</f>
        <v/>
      </c>
      <c r="V608" s="8">
        <f>IF(AND(U608&lt;&gt;"",N(Q608)&gt;0),U608/Q608,"")</f>
        <v/>
      </c>
      <c r="W608" s="9">
        <f>IF(AND(ISNUMBER(P608),ISNUMBER(L608)),P608-L608,"")</f>
        <v/>
      </c>
      <c r="X608" s="4" t="n"/>
    </row>
    <row r="609">
      <c r="A609" s="4" t="n"/>
      <c r="B609" s="4" t="n"/>
      <c r="C609" s="4" t="n"/>
      <c r="D609" s="4" t="n"/>
      <c r="E609" s="4" t="n"/>
      <c r="F609" s="4" t="n"/>
      <c r="G609" s="4" t="n"/>
      <c r="H609" s="5" t="n"/>
      <c r="I609" s="6" t="n"/>
      <c r="J609" s="4" t="n"/>
      <c r="K609" s="4" t="n"/>
      <c r="L609" s="5" t="n"/>
      <c r="M609" s="6" t="n"/>
      <c r="N609" s="4" t="n"/>
      <c r="O609" s="4" t="n"/>
      <c r="P609" s="5" t="n"/>
      <c r="Q609" s="6" t="n"/>
      <c r="R609" s="6" t="n"/>
      <c r="S609" s="7">
        <f>IF(OR(O609="",Q609=""),"",IFERROR(IF(AND(INDEX(Fees!$D$5:$D$15,MATCH(O609,Fees!$A$5:$A$15,0))&gt;0,Q609&lt;INDEX(Fees!$D$5:$D$15,MATCH(O609,Fees!$A$5:$A$15,0))),Q609*INDEX(Fees!$E$5:$E$15,MATCH(O609,Fees!$A$5:$A$15,0))+INDEX(Fees!$F$5:$F$15,MATCH(O609,Fees!$A$5:$A$15,0)),Q609*INDEX(Fees!$B$5:$B$15,MATCH(O609,Fees!$A$5:$A$15,0))+INDEX(Fees!$C$5:$C$15,MATCH(O609,Fees!$A$5:$A$15,0))),""))</f>
        <v/>
      </c>
      <c r="T609" s="6" t="n"/>
      <c r="U609" s="7">
        <f>IF(AND(N609="Sold",Q609&lt;&gt;""),Q609-N(I609)-N(R609)-IF(T609&lt;&gt;"",T609,N(S609)),"")</f>
        <v/>
      </c>
      <c r="V609" s="8">
        <f>IF(AND(U609&lt;&gt;"",N(Q609)&gt;0),U609/Q609,"")</f>
        <v/>
      </c>
      <c r="W609" s="9">
        <f>IF(AND(ISNUMBER(P609),ISNUMBER(L609)),P609-L609,"")</f>
        <v/>
      </c>
      <c r="X609" s="4" t="n"/>
    </row>
    <row r="610">
      <c r="A610" s="4" t="n"/>
      <c r="B610" s="4" t="n"/>
      <c r="C610" s="4" t="n"/>
      <c r="D610" s="4" t="n"/>
      <c r="E610" s="4" t="n"/>
      <c r="F610" s="4" t="n"/>
      <c r="G610" s="4" t="n"/>
      <c r="H610" s="5" t="n"/>
      <c r="I610" s="6" t="n"/>
      <c r="J610" s="4" t="n"/>
      <c r="K610" s="4" t="n"/>
      <c r="L610" s="5" t="n"/>
      <c r="M610" s="6" t="n"/>
      <c r="N610" s="4" t="n"/>
      <c r="O610" s="4" t="n"/>
      <c r="P610" s="5" t="n"/>
      <c r="Q610" s="6" t="n"/>
      <c r="R610" s="6" t="n"/>
      <c r="S610" s="7">
        <f>IF(OR(O610="",Q610=""),"",IFERROR(IF(AND(INDEX(Fees!$D$5:$D$15,MATCH(O610,Fees!$A$5:$A$15,0))&gt;0,Q610&lt;INDEX(Fees!$D$5:$D$15,MATCH(O610,Fees!$A$5:$A$15,0))),Q610*INDEX(Fees!$E$5:$E$15,MATCH(O610,Fees!$A$5:$A$15,0))+INDEX(Fees!$F$5:$F$15,MATCH(O610,Fees!$A$5:$A$15,0)),Q610*INDEX(Fees!$B$5:$B$15,MATCH(O610,Fees!$A$5:$A$15,0))+INDEX(Fees!$C$5:$C$15,MATCH(O610,Fees!$A$5:$A$15,0))),""))</f>
        <v/>
      </c>
      <c r="T610" s="6" t="n"/>
      <c r="U610" s="7">
        <f>IF(AND(N610="Sold",Q610&lt;&gt;""),Q610-N(I610)-N(R610)-IF(T610&lt;&gt;"",T610,N(S610)),"")</f>
        <v/>
      </c>
      <c r="V610" s="8">
        <f>IF(AND(U610&lt;&gt;"",N(Q610)&gt;0),U610/Q610,"")</f>
        <v/>
      </c>
      <c r="W610" s="9">
        <f>IF(AND(ISNUMBER(P610),ISNUMBER(L610)),P610-L610,"")</f>
        <v/>
      </c>
      <c r="X610" s="4" t="n"/>
    </row>
    <row r="611">
      <c r="A611" s="4" t="n"/>
      <c r="B611" s="4" t="n"/>
      <c r="C611" s="4" t="n"/>
      <c r="D611" s="4" t="n"/>
      <c r="E611" s="4" t="n"/>
      <c r="F611" s="4" t="n"/>
      <c r="G611" s="4" t="n"/>
      <c r="H611" s="5" t="n"/>
      <c r="I611" s="6" t="n"/>
      <c r="J611" s="4" t="n"/>
      <c r="K611" s="4" t="n"/>
      <c r="L611" s="5" t="n"/>
      <c r="M611" s="6" t="n"/>
      <c r="N611" s="4" t="n"/>
      <c r="O611" s="4" t="n"/>
      <c r="P611" s="5" t="n"/>
      <c r="Q611" s="6" t="n"/>
      <c r="R611" s="6" t="n"/>
      <c r="S611" s="7">
        <f>IF(OR(O611="",Q611=""),"",IFERROR(IF(AND(INDEX(Fees!$D$5:$D$15,MATCH(O611,Fees!$A$5:$A$15,0))&gt;0,Q611&lt;INDEX(Fees!$D$5:$D$15,MATCH(O611,Fees!$A$5:$A$15,0))),Q611*INDEX(Fees!$E$5:$E$15,MATCH(O611,Fees!$A$5:$A$15,0))+INDEX(Fees!$F$5:$F$15,MATCH(O611,Fees!$A$5:$A$15,0)),Q611*INDEX(Fees!$B$5:$B$15,MATCH(O611,Fees!$A$5:$A$15,0))+INDEX(Fees!$C$5:$C$15,MATCH(O611,Fees!$A$5:$A$15,0))),""))</f>
        <v/>
      </c>
      <c r="T611" s="6" t="n"/>
      <c r="U611" s="7">
        <f>IF(AND(N611="Sold",Q611&lt;&gt;""),Q611-N(I611)-N(R611)-IF(T611&lt;&gt;"",T611,N(S611)),"")</f>
        <v/>
      </c>
      <c r="V611" s="8">
        <f>IF(AND(U611&lt;&gt;"",N(Q611)&gt;0),U611/Q611,"")</f>
        <v/>
      </c>
      <c r="W611" s="9">
        <f>IF(AND(ISNUMBER(P611),ISNUMBER(L611)),P611-L611,"")</f>
        <v/>
      </c>
      <c r="X611" s="4" t="n"/>
    </row>
    <row r="612">
      <c r="A612" s="4" t="n"/>
      <c r="B612" s="4" t="n"/>
      <c r="C612" s="4" t="n"/>
      <c r="D612" s="4" t="n"/>
      <c r="E612" s="4" t="n"/>
      <c r="F612" s="4" t="n"/>
      <c r="G612" s="4" t="n"/>
      <c r="H612" s="5" t="n"/>
      <c r="I612" s="6" t="n"/>
      <c r="J612" s="4" t="n"/>
      <c r="K612" s="4" t="n"/>
      <c r="L612" s="5" t="n"/>
      <c r="M612" s="6" t="n"/>
      <c r="N612" s="4" t="n"/>
      <c r="O612" s="4" t="n"/>
      <c r="P612" s="5" t="n"/>
      <c r="Q612" s="6" t="n"/>
      <c r="R612" s="6" t="n"/>
      <c r="S612" s="7">
        <f>IF(OR(O612="",Q612=""),"",IFERROR(IF(AND(INDEX(Fees!$D$5:$D$15,MATCH(O612,Fees!$A$5:$A$15,0))&gt;0,Q612&lt;INDEX(Fees!$D$5:$D$15,MATCH(O612,Fees!$A$5:$A$15,0))),Q612*INDEX(Fees!$E$5:$E$15,MATCH(O612,Fees!$A$5:$A$15,0))+INDEX(Fees!$F$5:$F$15,MATCH(O612,Fees!$A$5:$A$15,0)),Q612*INDEX(Fees!$B$5:$B$15,MATCH(O612,Fees!$A$5:$A$15,0))+INDEX(Fees!$C$5:$C$15,MATCH(O612,Fees!$A$5:$A$15,0))),""))</f>
        <v/>
      </c>
      <c r="T612" s="6" t="n"/>
      <c r="U612" s="7">
        <f>IF(AND(N612="Sold",Q612&lt;&gt;""),Q612-N(I612)-N(R612)-IF(T612&lt;&gt;"",T612,N(S612)),"")</f>
        <v/>
      </c>
      <c r="V612" s="8">
        <f>IF(AND(U612&lt;&gt;"",N(Q612)&gt;0),U612/Q612,"")</f>
        <v/>
      </c>
      <c r="W612" s="9">
        <f>IF(AND(ISNUMBER(P612),ISNUMBER(L612)),P612-L612,"")</f>
        <v/>
      </c>
      <c r="X612" s="4" t="n"/>
    </row>
    <row r="613">
      <c r="A613" s="4" t="n"/>
      <c r="B613" s="4" t="n"/>
      <c r="C613" s="4" t="n"/>
      <c r="D613" s="4" t="n"/>
      <c r="E613" s="4" t="n"/>
      <c r="F613" s="4" t="n"/>
      <c r="G613" s="4" t="n"/>
      <c r="H613" s="5" t="n"/>
      <c r="I613" s="6" t="n"/>
      <c r="J613" s="4" t="n"/>
      <c r="K613" s="4" t="n"/>
      <c r="L613" s="5" t="n"/>
      <c r="M613" s="6" t="n"/>
      <c r="N613" s="4" t="n"/>
      <c r="O613" s="4" t="n"/>
      <c r="P613" s="5" t="n"/>
      <c r="Q613" s="6" t="n"/>
      <c r="R613" s="6" t="n"/>
      <c r="S613" s="7">
        <f>IF(OR(O613="",Q613=""),"",IFERROR(IF(AND(INDEX(Fees!$D$5:$D$15,MATCH(O613,Fees!$A$5:$A$15,0))&gt;0,Q613&lt;INDEX(Fees!$D$5:$D$15,MATCH(O613,Fees!$A$5:$A$15,0))),Q613*INDEX(Fees!$E$5:$E$15,MATCH(O613,Fees!$A$5:$A$15,0))+INDEX(Fees!$F$5:$F$15,MATCH(O613,Fees!$A$5:$A$15,0)),Q613*INDEX(Fees!$B$5:$B$15,MATCH(O613,Fees!$A$5:$A$15,0))+INDEX(Fees!$C$5:$C$15,MATCH(O613,Fees!$A$5:$A$15,0))),""))</f>
        <v/>
      </c>
      <c r="T613" s="6" t="n"/>
      <c r="U613" s="7">
        <f>IF(AND(N613="Sold",Q613&lt;&gt;""),Q613-N(I613)-N(R613)-IF(T613&lt;&gt;"",T613,N(S613)),"")</f>
        <v/>
      </c>
      <c r="V613" s="8">
        <f>IF(AND(U613&lt;&gt;"",N(Q613)&gt;0),U613/Q613,"")</f>
        <v/>
      </c>
      <c r="W613" s="9">
        <f>IF(AND(ISNUMBER(P613),ISNUMBER(L613)),P613-L613,"")</f>
        <v/>
      </c>
      <c r="X613" s="4" t="n"/>
    </row>
    <row r="614">
      <c r="A614" s="4" t="n"/>
      <c r="B614" s="4" t="n"/>
      <c r="C614" s="4" t="n"/>
      <c r="D614" s="4" t="n"/>
      <c r="E614" s="4" t="n"/>
      <c r="F614" s="4" t="n"/>
      <c r="G614" s="4" t="n"/>
      <c r="H614" s="5" t="n"/>
      <c r="I614" s="6" t="n"/>
      <c r="J614" s="4" t="n"/>
      <c r="K614" s="4" t="n"/>
      <c r="L614" s="5" t="n"/>
      <c r="M614" s="6" t="n"/>
      <c r="N614" s="4" t="n"/>
      <c r="O614" s="4" t="n"/>
      <c r="P614" s="5" t="n"/>
      <c r="Q614" s="6" t="n"/>
      <c r="R614" s="6" t="n"/>
      <c r="S614" s="7">
        <f>IF(OR(O614="",Q614=""),"",IFERROR(IF(AND(INDEX(Fees!$D$5:$D$15,MATCH(O614,Fees!$A$5:$A$15,0))&gt;0,Q614&lt;INDEX(Fees!$D$5:$D$15,MATCH(O614,Fees!$A$5:$A$15,0))),Q614*INDEX(Fees!$E$5:$E$15,MATCH(O614,Fees!$A$5:$A$15,0))+INDEX(Fees!$F$5:$F$15,MATCH(O614,Fees!$A$5:$A$15,0)),Q614*INDEX(Fees!$B$5:$B$15,MATCH(O614,Fees!$A$5:$A$15,0))+INDEX(Fees!$C$5:$C$15,MATCH(O614,Fees!$A$5:$A$15,0))),""))</f>
        <v/>
      </c>
      <c r="T614" s="6" t="n"/>
      <c r="U614" s="7">
        <f>IF(AND(N614="Sold",Q614&lt;&gt;""),Q614-N(I614)-N(R614)-IF(T614&lt;&gt;"",T614,N(S614)),"")</f>
        <v/>
      </c>
      <c r="V614" s="8">
        <f>IF(AND(U614&lt;&gt;"",N(Q614)&gt;0),U614/Q614,"")</f>
        <v/>
      </c>
      <c r="W614" s="9">
        <f>IF(AND(ISNUMBER(P614),ISNUMBER(L614)),P614-L614,"")</f>
        <v/>
      </c>
      <c r="X614" s="4" t="n"/>
    </row>
    <row r="615">
      <c r="A615" s="4" t="n"/>
      <c r="B615" s="4" t="n"/>
      <c r="C615" s="4" t="n"/>
      <c r="D615" s="4" t="n"/>
      <c r="E615" s="4" t="n"/>
      <c r="F615" s="4" t="n"/>
      <c r="G615" s="4" t="n"/>
      <c r="H615" s="5" t="n"/>
      <c r="I615" s="6" t="n"/>
      <c r="J615" s="4" t="n"/>
      <c r="K615" s="4" t="n"/>
      <c r="L615" s="5" t="n"/>
      <c r="M615" s="6" t="n"/>
      <c r="N615" s="4" t="n"/>
      <c r="O615" s="4" t="n"/>
      <c r="P615" s="5" t="n"/>
      <c r="Q615" s="6" t="n"/>
      <c r="R615" s="6" t="n"/>
      <c r="S615" s="7">
        <f>IF(OR(O615="",Q615=""),"",IFERROR(IF(AND(INDEX(Fees!$D$5:$D$15,MATCH(O615,Fees!$A$5:$A$15,0))&gt;0,Q615&lt;INDEX(Fees!$D$5:$D$15,MATCH(O615,Fees!$A$5:$A$15,0))),Q615*INDEX(Fees!$E$5:$E$15,MATCH(O615,Fees!$A$5:$A$15,0))+INDEX(Fees!$F$5:$F$15,MATCH(O615,Fees!$A$5:$A$15,0)),Q615*INDEX(Fees!$B$5:$B$15,MATCH(O615,Fees!$A$5:$A$15,0))+INDEX(Fees!$C$5:$C$15,MATCH(O615,Fees!$A$5:$A$15,0))),""))</f>
        <v/>
      </c>
      <c r="T615" s="6" t="n"/>
      <c r="U615" s="7">
        <f>IF(AND(N615="Sold",Q615&lt;&gt;""),Q615-N(I615)-N(R615)-IF(T615&lt;&gt;"",T615,N(S615)),"")</f>
        <v/>
      </c>
      <c r="V615" s="8">
        <f>IF(AND(U615&lt;&gt;"",N(Q615)&gt;0),U615/Q615,"")</f>
        <v/>
      </c>
      <c r="W615" s="9">
        <f>IF(AND(ISNUMBER(P615),ISNUMBER(L615)),P615-L615,"")</f>
        <v/>
      </c>
      <c r="X615" s="4" t="n"/>
    </row>
    <row r="616">
      <c r="A616" s="4" t="n"/>
      <c r="B616" s="4" t="n"/>
      <c r="C616" s="4" t="n"/>
      <c r="D616" s="4" t="n"/>
      <c r="E616" s="4" t="n"/>
      <c r="F616" s="4" t="n"/>
      <c r="G616" s="4" t="n"/>
      <c r="H616" s="5" t="n"/>
      <c r="I616" s="6" t="n"/>
      <c r="J616" s="4" t="n"/>
      <c r="K616" s="4" t="n"/>
      <c r="L616" s="5" t="n"/>
      <c r="M616" s="6" t="n"/>
      <c r="N616" s="4" t="n"/>
      <c r="O616" s="4" t="n"/>
      <c r="P616" s="5" t="n"/>
      <c r="Q616" s="6" t="n"/>
      <c r="R616" s="6" t="n"/>
      <c r="S616" s="7">
        <f>IF(OR(O616="",Q616=""),"",IFERROR(IF(AND(INDEX(Fees!$D$5:$D$15,MATCH(O616,Fees!$A$5:$A$15,0))&gt;0,Q616&lt;INDEX(Fees!$D$5:$D$15,MATCH(O616,Fees!$A$5:$A$15,0))),Q616*INDEX(Fees!$E$5:$E$15,MATCH(O616,Fees!$A$5:$A$15,0))+INDEX(Fees!$F$5:$F$15,MATCH(O616,Fees!$A$5:$A$15,0)),Q616*INDEX(Fees!$B$5:$B$15,MATCH(O616,Fees!$A$5:$A$15,0))+INDEX(Fees!$C$5:$C$15,MATCH(O616,Fees!$A$5:$A$15,0))),""))</f>
        <v/>
      </c>
      <c r="T616" s="6" t="n"/>
      <c r="U616" s="7">
        <f>IF(AND(N616="Sold",Q616&lt;&gt;""),Q616-N(I616)-N(R616)-IF(T616&lt;&gt;"",T616,N(S616)),"")</f>
        <v/>
      </c>
      <c r="V616" s="8">
        <f>IF(AND(U616&lt;&gt;"",N(Q616)&gt;0),U616/Q616,"")</f>
        <v/>
      </c>
      <c r="W616" s="9">
        <f>IF(AND(ISNUMBER(P616),ISNUMBER(L616)),P616-L616,"")</f>
        <v/>
      </c>
      <c r="X616" s="4" t="n"/>
    </row>
    <row r="617">
      <c r="A617" s="4" t="n"/>
      <c r="B617" s="4" t="n"/>
      <c r="C617" s="4" t="n"/>
      <c r="D617" s="4" t="n"/>
      <c r="E617" s="4" t="n"/>
      <c r="F617" s="4" t="n"/>
      <c r="G617" s="4" t="n"/>
      <c r="H617" s="5" t="n"/>
      <c r="I617" s="6" t="n"/>
      <c r="J617" s="4" t="n"/>
      <c r="K617" s="4" t="n"/>
      <c r="L617" s="5" t="n"/>
      <c r="M617" s="6" t="n"/>
      <c r="N617" s="4" t="n"/>
      <c r="O617" s="4" t="n"/>
      <c r="P617" s="5" t="n"/>
      <c r="Q617" s="6" t="n"/>
      <c r="R617" s="6" t="n"/>
      <c r="S617" s="7">
        <f>IF(OR(O617="",Q617=""),"",IFERROR(IF(AND(INDEX(Fees!$D$5:$D$15,MATCH(O617,Fees!$A$5:$A$15,0))&gt;0,Q617&lt;INDEX(Fees!$D$5:$D$15,MATCH(O617,Fees!$A$5:$A$15,0))),Q617*INDEX(Fees!$E$5:$E$15,MATCH(O617,Fees!$A$5:$A$15,0))+INDEX(Fees!$F$5:$F$15,MATCH(O617,Fees!$A$5:$A$15,0)),Q617*INDEX(Fees!$B$5:$B$15,MATCH(O617,Fees!$A$5:$A$15,0))+INDEX(Fees!$C$5:$C$15,MATCH(O617,Fees!$A$5:$A$15,0))),""))</f>
        <v/>
      </c>
      <c r="T617" s="6" t="n"/>
      <c r="U617" s="7">
        <f>IF(AND(N617="Sold",Q617&lt;&gt;""),Q617-N(I617)-N(R617)-IF(T617&lt;&gt;"",T617,N(S617)),"")</f>
        <v/>
      </c>
      <c r="V617" s="8">
        <f>IF(AND(U617&lt;&gt;"",N(Q617)&gt;0),U617/Q617,"")</f>
        <v/>
      </c>
      <c r="W617" s="9">
        <f>IF(AND(ISNUMBER(P617),ISNUMBER(L617)),P617-L617,"")</f>
        <v/>
      </c>
      <c r="X617" s="4" t="n"/>
    </row>
    <row r="618">
      <c r="A618" s="4" t="n"/>
      <c r="B618" s="4" t="n"/>
      <c r="C618" s="4" t="n"/>
      <c r="D618" s="4" t="n"/>
      <c r="E618" s="4" t="n"/>
      <c r="F618" s="4" t="n"/>
      <c r="G618" s="4" t="n"/>
      <c r="H618" s="5" t="n"/>
      <c r="I618" s="6" t="n"/>
      <c r="J618" s="4" t="n"/>
      <c r="K618" s="4" t="n"/>
      <c r="L618" s="5" t="n"/>
      <c r="M618" s="6" t="n"/>
      <c r="N618" s="4" t="n"/>
      <c r="O618" s="4" t="n"/>
      <c r="P618" s="5" t="n"/>
      <c r="Q618" s="6" t="n"/>
      <c r="R618" s="6" t="n"/>
      <c r="S618" s="7">
        <f>IF(OR(O618="",Q618=""),"",IFERROR(IF(AND(INDEX(Fees!$D$5:$D$15,MATCH(O618,Fees!$A$5:$A$15,0))&gt;0,Q618&lt;INDEX(Fees!$D$5:$D$15,MATCH(O618,Fees!$A$5:$A$15,0))),Q618*INDEX(Fees!$E$5:$E$15,MATCH(O618,Fees!$A$5:$A$15,0))+INDEX(Fees!$F$5:$F$15,MATCH(O618,Fees!$A$5:$A$15,0)),Q618*INDEX(Fees!$B$5:$B$15,MATCH(O618,Fees!$A$5:$A$15,0))+INDEX(Fees!$C$5:$C$15,MATCH(O618,Fees!$A$5:$A$15,0))),""))</f>
        <v/>
      </c>
      <c r="T618" s="6" t="n"/>
      <c r="U618" s="7">
        <f>IF(AND(N618="Sold",Q618&lt;&gt;""),Q618-N(I618)-N(R618)-IF(T618&lt;&gt;"",T618,N(S618)),"")</f>
        <v/>
      </c>
      <c r="V618" s="8">
        <f>IF(AND(U618&lt;&gt;"",N(Q618)&gt;0),U618/Q618,"")</f>
        <v/>
      </c>
      <c r="W618" s="9">
        <f>IF(AND(ISNUMBER(P618),ISNUMBER(L618)),P618-L618,"")</f>
        <v/>
      </c>
      <c r="X618" s="4" t="n"/>
    </row>
    <row r="619">
      <c r="A619" s="4" t="n"/>
      <c r="B619" s="4" t="n"/>
      <c r="C619" s="4" t="n"/>
      <c r="D619" s="4" t="n"/>
      <c r="E619" s="4" t="n"/>
      <c r="F619" s="4" t="n"/>
      <c r="G619" s="4" t="n"/>
      <c r="H619" s="5" t="n"/>
      <c r="I619" s="6" t="n"/>
      <c r="J619" s="4" t="n"/>
      <c r="K619" s="4" t="n"/>
      <c r="L619" s="5" t="n"/>
      <c r="M619" s="6" t="n"/>
      <c r="N619" s="4" t="n"/>
      <c r="O619" s="4" t="n"/>
      <c r="P619" s="5" t="n"/>
      <c r="Q619" s="6" t="n"/>
      <c r="R619" s="6" t="n"/>
      <c r="S619" s="7">
        <f>IF(OR(O619="",Q619=""),"",IFERROR(IF(AND(INDEX(Fees!$D$5:$D$15,MATCH(O619,Fees!$A$5:$A$15,0))&gt;0,Q619&lt;INDEX(Fees!$D$5:$D$15,MATCH(O619,Fees!$A$5:$A$15,0))),Q619*INDEX(Fees!$E$5:$E$15,MATCH(O619,Fees!$A$5:$A$15,0))+INDEX(Fees!$F$5:$F$15,MATCH(O619,Fees!$A$5:$A$15,0)),Q619*INDEX(Fees!$B$5:$B$15,MATCH(O619,Fees!$A$5:$A$15,0))+INDEX(Fees!$C$5:$C$15,MATCH(O619,Fees!$A$5:$A$15,0))),""))</f>
        <v/>
      </c>
      <c r="T619" s="6" t="n"/>
      <c r="U619" s="7">
        <f>IF(AND(N619="Sold",Q619&lt;&gt;""),Q619-N(I619)-N(R619)-IF(T619&lt;&gt;"",T619,N(S619)),"")</f>
        <v/>
      </c>
      <c r="V619" s="8">
        <f>IF(AND(U619&lt;&gt;"",N(Q619)&gt;0),U619/Q619,"")</f>
        <v/>
      </c>
      <c r="W619" s="9">
        <f>IF(AND(ISNUMBER(P619),ISNUMBER(L619)),P619-L619,"")</f>
        <v/>
      </c>
      <c r="X619" s="4" t="n"/>
    </row>
    <row r="620">
      <c r="A620" s="4" t="n"/>
      <c r="B620" s="4" t="n"/>
      <c r="C620" s="4" t="n"/>
      <c r="D620" s="4" t="n"/>
      <c r="E620" s="4" t="n"/>
      <c r="F620" s="4" t="n"/>
      <c r="G620" s="4" t="n"/>
      <c r="H620" s="5" t="n"/>
      <c r="I620" s="6" t="n"/>
      <c r="J620" s="4" t="n"/>
      <c r="K620" s="4" t="n"/>
      <c r="L620" s="5" t="n"/>
      <c r="M620" s="6" t="n"/>
      <c r="N620" s="4" t="n"/>
      <c r="O620" s="4" t="n"/>
      <c r="P620" s="5" t="n"/>
      <c r="Q620" s="6" t="n"/>
      <c r="R620" s="6" t="n"/>
      <c r="S620" s="7">
        <f>IF(OR(O620="",Q620=""),"",IFERROR(IF(AND(INDEX(Fees!$D$5:$D$15,MATCH(O620,Fees!$A$5:$A$15,0))&gt;0,Q620&lt;INDEX(Fees!$D$5:$D$15,MATCH(O620,Fees!$A$5:$A$15,0))),Q620*INDEX(Fees!$E$5:$E$15,MATCH(O620,Fees!$A$5:$A$15,0))+INDEX(Fees!$F$5:$F$15,MATCH(O620,Fees!$A$5:$A$15,0)),Q620*INDEX(Fees!$B$5:$B$15,MATCH(O620,Fees!$A$5:$A$15,0))+INDEX(Fees!$C$5:$C$15,MATCH(O620,Fees!$A$5:$A$15,0))),""))</f>
        <v/>
      </c>
      <c r="T620" s="6" t="n"/>
      <c r="U620" s="7">
        <f>IF(AND(N620="Sold",Q620&lt;&gt;""),Q620-N(I620)-N(R620)-IF(T620&lt;&gt;"",T620,N(S620)),"")</f>
        <v/>
      </c>
      <c r="V620" s="8">
        <f>IF(AND(U620&lt;&gt;"",N(Q620)&gt;0),U620/Q620,"")</f>
        <v/>
      </c>
      <c r="W620" s="9">
        <f>IF(AND(ISNUMBER(P620),ISNUMBER(L620)),P620-L620,"")</f>
        <v/>
      </c>
      <c r="X620" s="4" t="n"/>
    </row>
    <row r="621">
      <c r="A621" s="4" t="n"/>
      <c r="B621" s="4" t="n"/>
      <c r="C621" s="4" t="n"/>
      <c r="D621" s="4" t="n"/>
      <c r="E621" s="4" t="n"/>
      <c r="F621" s="4" t="n"/>
      <c r="G621" s="4" t="n"/>
      <c r="H621" s="5" t="n"/>
      <c r="I621" s="6" t="n"/>
      <c r="J621" s="4" t="n"/>
      <c r="K621" s="4" t="n"/>
      <c r="L621" s="5" t="n"/>
      <c r="M621" s="6" t="n"/>
      <c r="N621" s="4" t="n"/>
      <c r="O621" s="4" t="n"/>
      <c r="P621" s="5" t="n"/>
      <c r="Q621" s="6" t="n"/>
      <c r="R621" s="6" t="n"/>
      <c r="S621" s="7">
        <f>IF(OR(O621="",Q621=""),"",IFERROR(IF(AND(INDEX(Fees!$D$5:$D$15,MATCH(O621,Fees!$A$5:$A$15,0))&gt;0,Q621&lt;INDEX(Fees!$D$5:$D$15,MATCH(O621,Fees!$A$5:$A$15,0))),Q621*INDEX(Fees!$E$5:$E$15,MATCH(O621,Fees!$A$5:$A$15,0))+INDEX(Fees!$F$5:$F$15,MATCH(O621,Fees!$A$5:$A$15,0)),Q621*INDEX(Fees!$B$5:$B$15,MATCH(O621,Fees!$A$5:$A$15,0))+INDEX(Fees!$C$5:$C$15,MATCH(O621,Fees!$A$5:$A$15,0))),""))</f>
        <v/>
      </c>
      <c r="T621" s="6" t="n"/>
      <c r="U621" s="7">
        <f>IF(AND(N621="Sold",Q621&lt;&gt;""),Q621-N(I621)-N(R621)-IF(T621&lt;&gt;"",T621,N(S621)),"")</f>
        <v/>
      </c>
      <c r="V621" s="8">
        <f>IF(AND(U621&lt;&gt;"",N(Q621)&gt;0),U621/Q621,"")</f>
        <v/>
      </c>
      <c r="W621" s="9">
        <f>IF(AND(ISNUMBER(P621),ISNUMBER(L621)),P621-L621,"")</f>
        <v/>
      </c>
      <c r="X621" s="4" t="n"/>
    </row>
    <row r="622">
      <c r="A622" s="4" t="n"/>
      <c r="B622" s="4" t="n"/>
      <c r="C622" s="4" t="n"/>
      <c r="D622" s="4" t="n"/>
      <c r="E622" s="4" t="n"/>
      <c r="F622" s="4" t="n"/>
      <c r="G622" s="4" t="n"/>
      <c r="H622" s="5" t="n"/>
      <c r="I622" s="6" t="n"/>
      <c r="J622" s="4" t="n"/>
      <c r="K622" s="4" t="n"/>
      <c r="L622" s="5" t="n"/>
      <c r="M622" s="6" t="n"/>
      <c r="N622" s="4" t="n"/>
      <c r="O622" s="4" t="n"/>
      <c r="P622" s="5" t="n"/>
      <c r="Q622" s="6" t="n"/>
      <c r="R622" s="6" t="n"/>
      <c r="S622" s="7">
        <f>IF(OR(O622="",Q622=""),"",IFERROR(IF(AND(INDEX(Fees!$D$5:$D$15,MATCH(O622,Fees!$A$5:$A$15,0))&gt;0,Q622&lt;INDEX(Fees!$D$5:$D$15,MATCH(O622,Fees!$A$5:$A$15,0))),Q622*INDEX(Fees!$E$5:$E$15,MATCH(O622,Fees!$A$5:$A$15,0))+INDEX(Fees!$F$5:$F$15,MATCH(O622,Fees!$A$5:$A$15,0)),Q622*INDEX(Fees!$B$5:$B$15,MATCH(O622,Fees!$A$5:$A$15,0))+INDEX(Fees!$C$5:$C$15,MATCH(O622,Fees!$A$5:$A$15,0))),""))</f>
        <v/>
      </c>
      <c r="T622" s="6" t="n"/>
      <c r="U622" s="7">
        <f>IF(AND(N622="Sold",Q622&lt;&gt;""),Q622-N(I622)-N(R622)-IF(T622&lt;&gt;"",T622,N(S622)),"")</f>
        <v/>
      </c>
      <c r="V622" s="8">
        <f>IF(AND(U622&lt;&gt;"",N(Q622)&gt;0),U622/Q622,"")</f>
        <v/>
      </c>
      <c r="W622" s="9">
        <f>IF(AND(ISNUMBER(P622),ISNUMBER(L622)),P622-L622,"")</f>
        <v/>
      </c>
      <c r="X622" s="4" t="n"/>
    </row>
    <row r="623">
      <c r="A623" s="4" t="n"/>
      <c r="B623" s="4" t="n"/>
      <c r="C623" s="4" t="n"/>
      <c r="D623" s="4" t="n"/>
      <c r="E623" s="4" t="n"/>
      <c r="F623" s="4" t="n"/>
      <c r="G623" s="4" t="n"/>
      <c r="H623" s="5" t="n"/>
      <c r="I623" s="6" t="n"/>
      <c r="J623" s="4" t="n"/>
      <c r="K623" s="4" t="n"/>
      <c r="L623" s="5" t="n"/>
      <c r="M623" s="6" t="n"/>
      <c r="N623" s="4" t="n"/>
      <c r="O623" s="4" t="n"/>
      <c r="P623" s="5" t="n"/>
      <c r="Q623" s="6" t="n"/>
      <c r="R623" s="6" t="n"/>
      <c r="S623" s="7">
        <f>IF(OR(O623="",Q623=""),"",IFERROR(IF(AND(INDEX(Fees!$D$5:$D$15,MATCH(O623,Fees!$A$5:$A$15,0))&gt;0,Q623&lt;INDEX(Fees!$D$5:$D$15,MATCH(O623,Fees!$A$5:$A$15,0))),Q623*INDEX(Fees!$E$5:$E$15,MATCH(O623,Fees!$A$5:$A$15,0))+INDEX(Fees!$F$5:$F$15,MATCH(O623,Fees!$A$5:$A$15,0)),Q623*INDEX(Fees!$B$5:$B$15,MATCH(O623,Fees!$A$5:$A$15,0))+INDEX(Fees!$C$5:$C$15,MATCH(O623,Fees!$A$5:$A$15,0))),""))</f>
        <v/>
      </c>
      <c r="T623" s="6" t="n"/>
      <c r="U623" s="7">
        <f>IF(AND(N623="Sold",Q623&lt;&gt;""),Q623-N(I623)-N(R623)-IF(T623&lt;&gt;"",T623,N(S623)),"")</f>
        <v/>
      </c>
      <c r="V623" s="8">
        <f>IF(AND(U623&lt;&gt;"",N(Q623)&gt;0),U623/Q623,"")</f>
        <v/>
      </c>
      <c r="W623" s="9">
        <f>IF(AND(ISNUMBER(P623),ISNUMBER(L623)),P623-L623,"")</f>
        <v/>
      </c>
      <c r="X623" s="4" t="n"/>
    </row>
    <row r="624">
      <c r="A624" s="4" t="n"/>
      <c r="B624" s="4" t="n"/>
      <c r="C624" s="4" t="n"/>
      <c r="D624" s="4" t="n"/>
      <c r="E624" s="4" t="n"/>
      <c r="F624" s="4" t="n"/>
      <c r="G624" s="4" t="n"/>
      <c r="H624" s="5" t="n"/>
      <c r="I624" s="6" t="n"/>
      <c r="J624" s="4" t="n"/>
      <c r="K624" s="4" t="n"/>
      <c r="L624" s="5" t="n"/>
      <c r="M624" s="6" t="n"/>
      <c r="N624" s="4" t="n"/>
      <c r="O624" s="4" t="n"/>
      <c r="P624" s="5" t="n"/>
      <c r="Q624" s="6" t="n"/>
      <c r="R624" s="6" t="n"/>
      <c r="S624" s="7">
        <f>IF(OR(O624="",Q624=""),"",IFERROR(IF(AND(INDEX(Fees!$D$5:$D$15,MATCH(O624,Fees!$A$5:$A$15,0))&gt;0,Q624&lt;INDEX(Fees!$D$5:$D$15,MATCH(O624,Fees!$A$5:$A$15,0))),Q624*INDEX(Fees!$E$5:$E$15,MATCH(O624,Fees!$A$5:$A$15,0))+INDEX(Fees!$F$5:$F$15,MATCH(O624,Fees!$A$5:$A$15,0)),Q624*INDEX(Fees!$B$5:$B$15,MATCH(O624,Fees!$A$5:$A$15,0))+INDEX(Fees!$C$5:$C$15,MATCH(O624,Fees!$A$5:$A$15,0))),""))</f>
        <v/>
      </c>
      <c r="T624" s="6" t="n"/>
      <c r="U624" s="7">
        <f>IF(AND(N624="Sold",Q624&lt;&gt;""),Q624-N(I624)-N(R624)-IF(T624&lt;&gt;"",T624,N(S624)),"")</f>
        <v/>
      </c>
      <c r="V624" s="8">
        <f>IF(AND(U624&lt;&gt;"",N(Q624)&gt;0),U624/Q624,"")</f>
        <v/>
      </c>
      <c r="W624" s="9">
        <f>IF(AND(ISNUMBER(P624),ISNUMBER(L624)),P624-L624,"")</f>
        <v/>
      </c>
      <c r="X624" s="4" t="n"/>
    </row>
    <row r="625">
      <c r="A625" s="4" t="n"/>
      <c r="B625" s="4" t="n"/>
      <c r="C625" s="4" t="n"/>
      <c r="D625" s="4" t="n"/>
      <c r="E625" s="4" t="n"/>
      <c r="F625" s="4" t="n"/>
      <c r="G625" s="4" t="n"/>
      <c r="H625" s="5" t="n"/>
      <c r="I625" s="6" t="n"/>
      <c r="J625" s="4" t="n"/>
      <c r="K625" s="4" t="n"/>
      <c r="L625" s="5" t="n"/>
      <c r="M625" s="6" t="n"/>
      <c r="N625" s="4" t="n"/>
      <c r="O625" s="4" t="n"/>
      <c r="P625" s="5" t="n"/>
      <c r="Q625" s="6" t="n"/>
      <c r="R625" s="6" t="n"/>
      <c r="S625" s="7">
        <f>IF(OR(O625="",Q625=""),"",IFERROR(IF(AND(INDEX(Fees!$D$5:$D$15,MATCH(O625,Fees!$A$5:$A$15,0))&gt;0,Q625&lt;INDEX(Fees!$D$5:$D$15,MATCH(O625,Fees!$A$5:$A$15,0))),Q625*INDEX(Fees!$E$5:$E$15,MATCH(O625,Fees!$A$5:$A$15,0))+INDEX(Fees!$F$5:$F$15,MATCH(O625,Fees!$A$5:$A$15,0)),Q625*INDEX(Fees!$B$5:$B$15,MATCH(O625,Fees!$A$5:$A$15,0))+INDEX(Fees!$C$5:$C$15,MATCH(O625,Fees!$A$5:$A$15,0))),""))</f>
        <v/>
      </c>
      <c r="T625" s="6" t="n"/>
      <c r="U625" s="7">
        <f>IF(AND(N625="Sold",Q625&lt;&gt;""),Q625-N(I625)-N(R625)-IF(T625&lt;&gt;"",T625,N(S625)),"")</f>
        <v/>
      </c>
      <c r="V625" s="8">
        <f>IF(AND(U625&lt;&gt;"",N(Q625)&gt;0),U625/Q625,"")</f>
        <v/>
      </c>
      <c r="W625" s="9">
        <f>IF(AND(ISNUMBER(P625),ISNUMBER(L625)),P625-L625,"")</f>
        <v/>
      </c>
      <c r="X625" s="4" t="n"/>
    </row>
    <row r="626">
      <c r="A626" s="4" t="n"/>
      <c r="B626" s="4" t="n"/>
      <c r="C626" s="4" t="n"/>
      <c r="D626" s="4" t="n"/>
      <c r="E626" s="4" t="n"/>
      <c r="F626" s="4" t="n"/>
      <c r="G626" s="4" t="n"/>
      <c r="H626" s="5" t="n"/>
      <c r="I626" s="6" t="n"/>
      <c r="J626" s="4" t="n"/>
      <c r="K626" s="4" t="n"/>
      <c r="L626" s="5" t="n"/>
      <c r="M626" s="6" t="n"/>
      <c r="N626" s="4" t="n"/>
      <c r="O626" s="4" t="n"/>
      <c r="P626" s="5" t="n"/>
      <c r="Q626" s="6" t="n"/>
      <c r="R626" s="6" t="n"/>
      <c r="S626" s="7">
        <f>IF(OR(O626="",Q626=""),"",IFERROR(IF(AND(INDEX(Fees!$D$5:$D$15,MATCH(O626,Fees!$A$5:$A$15,0))&gt;0,Q626&lt;INDEX(Fees!$D$5:$D$15,MATCH(O626,Fees!$A$5:$A$15,0))),Q626*INDEX(Fees!$E$5:$E$15,MATCH(O626,Fees!$A$5:$A$15,0))+INDEX(Fees!$F$5:$F$15,MATCH(O626,Fees!$A$5:$A$15,0)),Q626*INDEX(Fees!$B$5:$B$15,MATCH(O626,Fees!$A$5:$A$15,0))+INDEX(Fees!$C$5:$C$15,MATCH(O626,Fees!$A$5:$A$15,0))),""))</f>
        <v/>
      </c>
      <c r="T626" s="6" t="n"/>
      <c r="U626" s="7">
        <f>IF(AND(N626="Sold",Q626&lt;&gt;""),Q626-N(I626)-N(R626)-IF(T626&lt;&gt;"",T626,N(S626)),"")</f>
        <v/>
      </c>
      <c r="V626" s="8">
        <f>IF(AND(U626&lt;&gt;"",N(Q626)&gt;0),U626/Q626,"")</f>
        <v/>
      </c>
      <c r="W626" s="9">
        <f>IF(AND(ISNUMBER(P626),ISNUMBER(L626)),P626-L626,"")</f>
        <v/>
      </c>
      <c r="X626" s="4" t="n"/>
    </row>
    <row r="627">
      <c r="A627" s="4" t="n"/>
      <c r="B627" s="4" t="n"/>
      <c r="C627" s="4" t="n"/>
      <c r="D627" s="4" t="n"/>
      <c r="E627" s="4" t="n"/>
      <c r="F627" s="4" t="n"/>
      <c r="G627" s="4" t="n"/>
      <c r="H627" s="5" t="n"/>
      <c r="I627" s="6" t="n"/>
      <c r="J627" s="4" t="n"/>
      <c r="K627" s="4" t="n"/>
      <c r="L627" s="5" t="n"/>
      <c r="M627" s="6" t="n"/>
      <c r="N627" s="4" t="n"/>
      <c r="O627" s="4" t="n"/>
      <c r="P627" s="5" t="n"/>
      <c r="Q627" s="6" t="n"/>
      <c r="R627" s="6" t="n"/>
      <c r="S627" s="7">
        <f>IF(OR(O627="",Q627=""),"",IFERROR(IF(AND(INDEX(Fees!$D$5:$D$15,MATCH(O627,Fees!$A$5:$A$15,0))&gt;0,Q627&lt;INDEX(Fees!$D$5:$D$15,MATCH(O627,Fees!$A$5:$A$15,0))),Q627*INDEX(Fees!$E$5:$E$15,MATCH(O627,Fees!$A$5:$A$15,0))+INDEX(Fees!$F$5:$F$15,MATCH(O627,Fees!$A$5:$A$15,0)),Q627*INDEX(Fees!$B$5:$B$15,MATCH(O627,Fees!$A$5:$A$15,0))+INDEX(Fees!$C$5:$C$15,MATCH(O627,Fees!$A$5:$A$15,0))),""))</f>
        <v/>
      </c>
      <c r="T627" s="6" t="n"/>
      <c r="U627" s="7">
        <f>IF(AND(N627="Sold",Q627&lt;&gt;""),Q627-N(I627)-N(R627)-IF(T627&lt;&gt;"",T627,N(S627)),"")</f>
        <v/>
      </c>
      <c r="V627" s="8">
        <f>IF(AND(U627&lt;&gt;"",N(Q627)&gt;0),U627/Q627,"")</f>
        <v/>
      </c>
      <c r="W627" s="9">
        <f>IF(AND(ISNUMBER(P627),ISNUMBER(L627)),P627-L627,"")</f>
        <v/>
      </c>
      <c r="X627" s="4" t="n"/>
    </row>
    <row r="628">
      <c r="A628" s="4" t="n"/>
      <c r="B628" s="4" t="n"/>
      <c r="C628" s="4" t="n"/>
      <c r="D628" s="4" t="n"/>
      <c r="E628" s="4" t="n"/>
      <c r="F628" s="4" t="n"/>
      <c r="G628" s="4" t="n"/>
      <c r="H628" s="5" t="n"/>
      <c r="I628" s="6" t="n"/>
      <c r="J628" s="4" t="n"/>
      <c r="K628" s="4" t="n"/>
      <c r="L628" s="5" t="n"/>
      <c r="M628" s="6" t="n"/>
      <c r="N628" s="4" t="n"/>
      <c r="O628" s="4" t="n"/>
      <c r="P628" s="5" t="n"/>
      <c r="Q628" s="6" t="n"/>
      <c r="R628" s="6" t="n"/>
      <c r="S628" s="7">
        <f>IF(OR(O628="",Q628=""),"",IFERROR(IF(AND(INDEX(Fees!$D$5:$D$15,MATCH(O628,Fees!$A$5:$A$15,0))&gt;0,Q628&lt;INDEX(Fees!$D$5:$D$15,MATCH(O628,Fees!$A$5:$A$15,0))),Q628*INDEX(Fees!$E$5:$E$15,MATCH(O628,Fees!$A$5:$A$15,0))+INDEX(Fees!$F$5:$F$15,MATCH(O628,Fees!$A$5:$A$15,0)),Q628*INDEX(Fees!$B$5:$B$15,MATCH(O628,Fees!$A$5:$A$15,0))+INDEX(Fees!$C$5:$C$15,MATCH(O628,Fees!$A$5:$A$15,0))),""))</f>
        <v/>
      </c>
      <c r="T628" s="6" t="n"/>
      <c r="U628" s="7">
        <f>IF(AND(N628="Sold",Q628&lt;&gt;""),Q628-N(I628)-N(R628)-IF(T628&lt;&gt;"",T628,N(S628)),"")</f>
        <v/>
      </c>
      <c r="V628" s="8">
        <f>IF(AND(U628&lt;&gt;"",N(Q628)&gt;0),U628/Q628,"")</f>
        <v/>
      </c>
      <c r="W628" s="9">
        <f>IF(AND(ISNUMBER(P628),ISNUMBER(L628)),P628-L628,"")</f>
        <v/>
      </c>
      <c r="X628" s="4" t="n"/>
    </row>
    <row r="629">
      <c r="A629" s="4" t="n"/>
      <c r="B629" s="4" t="n"/>
      <c r="C629" s="4" t="n"/>
      <c r="D629" s="4" t="n"/>
      <c r="E629" s="4" t="n"/>
      <c r="F629" s="4" t="n"/>
      <c r="G629" s="4" t="n"/>
      <c r="H629" s="5" t="n"/>
      <c r="I629" s="6" t="n"/>
      <c r="J629" s="4" t="n"/>
      <c r="K629" s="4" t="n"/>
      <c r="L629" s="5" t="n"/>
      <c r="M629" s="6" t="n"/>
      <c r="N629" s="4" t="n"/>
      <c r="O629" s="4" t="n"/>
      <c r="P629" s="5" t="n"/>
      <c r="Q629" s="6" t="n"/>
      <c r="R629" s="6" t="n"/>
      <c r="S629" s="7">
        <f>IF(OR(O629="",Q629=""),"",IFERROR(IF(AND(INDEX(Fees!$D$5:$D$15,MATCH(O629,Fees!$A$5:$A$15,0))&gt;0,Q629&lt;INDEX(Fees!$D$5:$D$15,MATCH(O629,Fees!$A$5:$A$15,0))),Q629*INDEX(Fees!$E$5:$E$15,MATCH(O629,Fees!$A$5:$A$15,0))+INDEX(Fees!$F$5:$F$15,MATCH(O629,Fees!$A$5:$A$15,0)),Q629*INDEX(Fees!$B$5:$B$15,MATCH(O629,Fees!$A$5:$A$15,0))+INDEX(Fees!$C$5:$C$15,MATCH(O629,Fees!$A$5:$A$15,0))),""))</f>
        <v/>
      </c>
      <c r="T629" s="6" t="n"/>
      <c r="U629" s="7">
        <f>IF(AND(N629="Sold",Q629&lt;&gt;""),Q629-N(I629)-N(R629)-IF(T629&lt;&gt;"",T629,N(S629)),"")</f>
        <v/>
      </c>
      <c r="V629" s="8">
        <f>IF(AND(U629&lt;&gt;"",N(Q629)&gt;0),U629/Q629,"")</f>
        <v/>
      </c>
      <c r="W629" s="9">
        <f>IF(AND(ISNUMBER(P629),ISNUMBER(L629)),P629-L629,"")</f>
        <v/>
      </c>
      <c r="X629" s="4" t="n"/>
    </row>
    <row r="630">
      <c r="A630" s="4" t="n"/>
      <c r="B630" s="4" t="n"/>
      <c r="C630" s="4" t="n"/>
      <c r="D630" s="4" t="n"/>
      <c r="E630" s="4" t="n"/>
      <c r="F630" s="4" t="n"/>
      <c r="G630" s="4" t="n"/>
      <c r="H630" s="5" t="n"/>
      <c r="I630" s="6" t="n"/>
      <c r="J630" s="4" t="n"/>
      <c r="K630" s="4" t="n"/>
      <c r="L630" s="5" t="n"/>
      <c r="M630" s="6" t="n"/>
      <c r="N630" s="4" t="n"/>
      <c r="O630" s="4" t="n"/>
      <c r="P630" s="5" t="n"/>
      <c r="Q630" s="6" t="n"/>
      <c r="R630" s="6" t="n"/>
      <c r="S630" s="7">
        <f>IF(OR(O630="",Q630=""),"",IFERROR(IF(AND(INDEX(Fees!$D$5:$D$15,MATCH(O630,Fees!$A$5:$A$15,0))&gt;0,Q630&lt;INDEX(Fees!$D$5:$D$15,MATCH(O630,Fees!$A$5:$A$15,0))),Q630*INDEX(Fees!$E$5:$E$15,MATCH(O630,Fees!$A$5:$A$15,0))+INDEX(Fees!$F$5:$F$15,MATCH(O630,Fees!$A$5:$A$15,0)),Q630*INDEX(Fees!$B$5:$B$15,MATCH(O630,Fees!$A$5:$A$15,0))+INDEX(Fees!$C$5:$C$15,MATCH(O630,Fees!$A$5:$A$15,0))),""))</f>
        <v/>
      </c>
      <c r="T630" s="6" t="n"/>
      <c r="U630" s="7">
        <f>IF(AND(N630="Sold",Q630&lt;&gt;""),Q630-N(I630)-N(R630)-IF(T630&lt;&gt;"",T630,N(S630)),"")</f>
        <v/>
      </c>
      <c r="V630" s="8">
        <f>IF(AND(U630&lt;&gt;"",N(Q630)&gt;0),U630/Q630,"")</f>
        <v/>
      </c>
      <c r="W630" s="9">
        <f>IF(AND(ISNUMBER(P630),ISNUMBER(L630)),P630-L630,"")</f>
        <v/>
      </c>
      <c r="X630" s="4" t="n"/>
    </row>
    <row r="631">
      <c r="A631" s="4" t="n"/>
      <c r="B631" s="4" t="n"/>
      <c r="C631" s="4" t="n"/>
      <c r="D631" s="4" t="n"/>
      <c r="E631" s="4" t="n"/>
      <c r="F631" s="4" t="n"/>
      <c r="G631" s="4" t="n"/>
      <c r="H631" s="5" t="n"/>
      <c r="I631" s="6" t="n"/>
      <c r="J631" s="4" t="n"/>
      <c r="K631" s="4" t="n"/>
      <c r="L631" s="5" t="n"/>
      <c r="M631" s="6" t="n"/>
      <c r="N631" s="4" t="n"/>
      <c r="O631" s="4" t="n"/>
      <c r="P631" s="5" t="n"/>
      <c r="Q631" s="6" t="n"/>
      <c r="R631" s="6" t="n"/>
      <c r="S631" s="7">
        <f>IF(OR(O631="",Q631=""),"",IFERROR(IF(AND(INDEX(Fees!$D$5:$D$15,MATCH(O631,Fees!$A$5:$A$15,0))&gt;0,Q631&lt;INDEX(Fees!$D$5:$D$15,MATCH(O631,Fees!$A$5:$A$15,0))),Q631*INDEX(Fees!$E$5:$E$15,MATCH(O631,Fees!$A$5:$A$15,0))+INDEX(Fees!$F$5:$F$15,MATCH(O631,Fees!$A$5:$A$15,0)),Q631*INDEX(Fees!$B$5:$B$15,MATCH(O631,Fees!$A$5:$A$15,0))+INDEX(Fees!$C$5:$C$15,MATCH(O631,Fees!$A$5:$A$15,0))),""))</f>
        <v/>
      </c>
      <c r="T631" s="6" t="n"/>
      <c r="U631" s="7">
        <f>IF(AND(N631="Sold",Q631&lt;&gt;""),Q631-N(I631)-N(R631)-IF(T631&lt;&gt;"",T631,N(S631)),"")</f>
        <v/>
      </c>
      <c r="V631" s="8">
        <f>IF(AND(U631&lt;&gt;"",N(Q631)&gt;0),U631/Q631,"")</f>
        <v/>
      </c>
      <c r="W631" s="9">
        <f>IF(AND(ISNUMBER(P631),ISNUMBER(L631)),P631-L631,"")</f>
        <v/>
      </c>
      <c r="X631" s="4" t="n"/>
    </row>
    <row r="632">
      <c r="A632" s="4" t="n"/>
      <c r="B632" s="4" t="n"/>
      <c r="C632" s="4" t="n"/>
      <c r="D632" s="4" t="n"/>
      <c r="E632" s="4" t="n"/>
      <c r="F632" s="4" t="n"/>
      <c r="G632" s="4" t="n"/>
      <c r="H632" s="5" t="n"/>
      <c r="I632" s="6" t="n"/>
      <c r="J632" s="4" t="n"/>
      <c r="K632" s="4" t="n"/>
      <c r="L632" s="5" t="n"/>
      <c r="M632" s="6" t="n"/>
      <c r="N632" s="4" t="n"/>
      <c r="O632" s="4" t="n"/>
      <c r="P632" s="5" t="n"/>
      <c r="Q632" s="6" t="n"/>
      <c r="R632" s="6" t="n"/>
      <c r="S632" s="7">
        <f>IF(OR(O632="",Q632=""),"",IFERROR(IF(AND(INDEX(Fees!$D$5:$D$15,MATCH(O632,Fees!$A$5:$A$15,0))&gt;0,Q632&lt;INDEX(Fees!$D$5:$D$15,MATCH(O632,Fees!$A$5:$A$15,0))),Q632*INDEX(Fees!$E$5:$E$15,MATCH(O632,Fees!$A$5:$A$15,0))+INDEX(Fees!$F$5:$F$15,MATCH(O632,Fees!$A$5:$A$15,0)),Q632*INDEX(Fees!$B$5:$B$15,MATCH(O632,Fees!$A$5:$A$15,0))+INDEX(Fees!$C$5:$C$15,MATCH(O632,Fees!$A$5:$A$15,0))),""))</f>
        <v/>
      </c>
      <c r="T632" s="6" t="n"/>
      <c r="U632" s="7">
        <f>IF(AND(N632="Sold",Q632&lt;&gt;""),Q632-N(I632)-N(R632)-IF(T632&lt;&gt;"",T632,N(S632)),"")</f>
        <v/>
      </c>
      <c r="V632" s="8">
        <f>IF(AND(U632&lt;&gt;"",N(Q632)&gt;0),U632/Q632,"")</f>
        <v/>
      </c>
      <c r="W632" s="9">
        <f>IF(AND(ISNUMBER(P632),ISNUMBER(L632)),P632-L632,"")</f>
        <v/>
      </c>
      <c r="X632" s="4" t="n"/>
    </row>
    <row r="633">
      <c r="A633" s="4" t="n"/>
      <c r="B633" s="4" t="n"/>
      <c r="C633" s="4" t="n"/>
      <c r="D633" s="4" t="n"/>
      <c r="E633" s="4" t="n"/>
      <c r="F633" s="4" t="n"/>
      <c r="G633" s="4" t="n"/>
      <c r="H633" s="5" t="n"/>
      <c r="I633" s="6" t="n"/>
      <c r="J633" s="4" t="n"/>
      <c r="K633" s="4" t="n"/>
      <c r="L633" s="5" t="n"/>
      <c r="M633" s="6" t="n"/>
      <c r="N633" s="4" t="n"/>
      <c r="O633" s="4" t="n"/>
      <c r="P633" s="5" t="n"/>
      <c r="Q633" s="6" t="n"/>
      <c r="R633" s="6" t="n"/>
      <c r="S633" s="7">
        <f>IF(OR(O633="",Q633=""),"",IFERROR(IF(AND(INDEX(Fees!$D$5:$D$15,MATCH(O633,Fees!$A$5:$A$15,0))&gt;0,Q633&lt;INDEX(Fees!$D$5:$D$15,MATCH(O633,Fees!$A$5:$A$15,0))),Q633*INDEX(Fees!$E$5:$E$15,MATCH(O633,Fees!$A$5:$A$15,0))+INDEX(Fees!$F$5:$F$15,MATCH(O633,Fees!$A$5:$A$15,0)),Q633*INDEX(Fees!$B$5:$B$15,MATCH(O633,Fees!$A$5:$A$15,0))+INDEX(Fees!$C$5:$C$15,MATCH(O633,Fees!$A$5:$A$15,0))),""))</f>
        <v/>
      </c>
      <c r="T633" s="6" t="n"/>
      <c r="U633" s="7">
        <f>IF(AND(N633="Sold",Q633&lt;&gt;""),Q633-N(I633)-N(R633)-IF(T633&lt;&gt;"",T633,N(S633)),"")</f>
        <v/>
      </c>
      <c r="V633" s="8">
        <f>IF(AND(U633&lt;&gt;"",N(Q633)&gt;0),U633/Q633,"")</f>
        <v/>
      </c>
      <c r="W633" s="9">
        <f>IF(AND(ISNUMBER(P633),ISNUMBER(L633)),P633-L633,"")</f>
        <v/>
      </c>
      <c r="X633" s="4" t="n"/>
    </row>
    <row r="634">
      <c r="A634" s="4" t="n"/>
      <c r="B634" s="4" t="n"/>
      <c r="C634" s="4" t="n"/>
      <c r="D634" s="4" t="n"/>
      <c r="E634" s="4" t="n"/>
      <c r="F634" s="4" t="n"/>
      <c r="G634" s="4" t="n"/>
      <c r="H634" s="5" t="n"/>
      <c r="I634" s="6" t="n"/>
      <c r="J634" s="4" t="n"/>
      <c r="K634" s="4" t="n"/>
      <c r="L634" s="5" t="n"/>
      <c r="M634" s="6" t="n"/>
      <c r="N634" s="4" t="n"/>
      <c r="O634" s="4" t="n"/>
      <c r="P634" s="5" t="n"/>
      <c r="Q634" s="6" t="n"/>
      <c r="R634" s="6" t="n"/>
      <c r="S634" s="7">
        <f>IF(OR(O634="",Q634=""),"",IFERROR(IF(AND(INDEX(Fees!$D$5:$D$15,MATCH(O634,Fees!$A$5:$A$15,0))&gt;0,Q634&lt;INDEX(Fees!$D$5:$D$15,MATCH(O634,Fees!$A$5:$A$15,0))),Q634*INDEX(Fees!$E$5:$E$15,MATCH(O634,Fees!$A$5:$A$15,0))+INDEX(Fees!$F$5:$F$15,MATCH(O634,Fees!$A$5:$A$15,0)),Q634*INDEX(Fees!$B$5:$B$15,MATCH(O634,Fees!$A$5:$A$15,0))+INDEX(Fees!$C$5:$C$15,MATCH(O634,Fees!$A$5:$A$15,0))),""))</f>
        <v/>
      </c>
      <c r="T634" s="6" t="n"/>
      <c r="U634" s="7">
        <f>IF(AND(N634="Sold",Q634&lt;&gt;""),Q634-N(I634)-N(R634)-IF(T634&lt;&gt;"",T634,N(S634)),"")</f>
        <v/>
      </c>
      <c r="V634" s="8">
        <f>IF(AND(U634&lt;&gt;"",N(Q634)&gt;0),U634/Q634,"")</f>
        <v/>
      </c>
      <c r="W634" s="9">
        <f>IF(AND(ISNUMBER(P634),ISNUMBER(L634)),P634-L634,"")</f>
        <v/>
      </c>
      <c r="X634" s="4" t="n"/>
    </row>
    <row r="635">
      <c r="A635" s="4" t="n"/>
      <c r="B635" s="4" t="n"/>
      <c r="C635" s="4" t="n"/>
      <c r="D635" s="4" t="n"/>
      <c r="E635" s="4" t="n"/>
      <c r="F635" s="4" t="n"/>
      <c r="G635" s="4" t="n"/>
      <c r="H635" s="5" t="n"/>
      <c r="I635" s="6" t="n"/>
      <c r="J635" s="4" t="n"/>
      <c r="K635" s="4" t="n"/>
      <c r="L635" s="5" t="n"/>
      <c r="M635" s="6" t="n"/>
      <c r="N635" s="4" t="n"/>
      <c r="O635" s="4" t="n"/>
      <c r="P635" s="5" t="n"/>
      <c r="Q635" s="6" t="n"/>
      <c r="R635" s="6" t="n"/>
      <c r="S635" s="7">
        <f>IF(OR(O635="",Q635=""),"",IFERROR(IF(AND(INDEX(Fees!$D$5:$D$15,MATCH(O635,Fees!$A$5:$A$15,0))&gt;0,Q635&lt;INDEX(Fees!$D$5:$D$15,MATCH(O635,Fees!$A$5:$A$15,0))),Q635*INDEX(Fees!$E$5:$E$15,MATCH(O635,Fees!$A$5:$A$15,0))+INDEX(Fees!$F$5:$F$15,MATCH(O635,Fees!$A$5:$A$15,0)),Q635*INDEX(Fees!$B$5:$B$15,MATCH(O635,Fees!$A$5:$A$15,0))+INDEX(Fees!$C$5:$C$15,MATCH(O635,Fees!$A$5:$A$15,0))),""))</f>
        <v/>
      </c>
      <c r="T635" s="6" t="n"/>
      <c r="U635" s="7">
        <f>IF(AND(N635="Sold",Q635&lt;&gt;""),Q635-N(I635)-N(R635)-IF(T635&lt;&gt;"",T635,N(S635)),"")</f>
        <v/>
      </c>
      <c r="V635" s="8">
        <f>IF(AND(U635&lt;&gt;"",N(Q635)&gt;0),U635/Q635,"")</f>
        <v/>
      </c>
      <c r="W635" s="9">
        <f>IF(AND(ISNUMBER(P635),ISNUMBER(L635)),P635-L635,"")</f>
        <v/>
      </c>
      <c r="X635" s="4" t="n"/>
    </row>
    <row r="636">
      <c r="A636" s="4" t="n"/>
      <c r="B636" s="4" t="n"/>
      <c r="C636" s="4" t="n"/>
      <c r="D636" s="4" t="n"/>
      <c r="E636" s="4" t="n"/>
      <c r="F636" s="4" t="n"/>
      <c r="G636" s="4" t="n"/>
      <c r="H636" s="5" t="n"/>
      <c r="I636" s="6" t="n"/>
      <c r="J636" s="4" t="n"/>
      <c r="K636" s="4" t="n"/>
      <c r="L636" s="5" t="n"/>
      <c r="M636" s="6" t="n"/>
      <c r="N636" s="4" t="n"/>
      <c r="O636" s="4" t="n"/>
      <c r="P636" s="5" t="n"/>
      <c r="Q636" s="6" t="n"/>
      <c r="R636" s="6" t="n"/>
      <c r="S636" s="7">
        <f>IF(OR(O636="",Q636=""),"",IFERROR(IF(AND(INDEX(Fees!$D$5:$D$15,MATCH(O636,Fees!$A$5:$A$15,0))&gt;0,Q636&lt;INDEX(Fees!$D$5:$D$15,MATCH(O636,Fees!$A$5:$A$15,0))),Q636*INDEX(Fees!$E$5:$E$15,MATCH(O636,Fees!$A$5:$A$15,0))+INDEX(Fees!$F$5:$F$15,MATCH(O636,Fees!$A$5:$A$15,0)),Q636*INDEX(Fees!$B$5:$B$15,MATCH(O636,Fees!$A$5:$A$15,0))+INDEX(Fees!$C$5:$C$15,MATCH(O636,Fees!$A$5:$A$15,0))),""))</f>
        <v/>
      </c>
      <c r="T636" s="6" t="n"/>
      <c r="U636" s="7">
        <f>IF(AND(N636="Sold",Q636&lt;&gt;""),Q636-N(I636)-N(R636)-IF(T636&lt;&gt;"",T636,N(S636)),"")</f>
        <v/>
      </c>
      <c r="V636" s="8">
        <f>IF(AND(U636&lt;&gt;"",N(Q636)&gt;0),U636/Q636,"")</f>
        <v/>
      </c>
      <c r="W636" s="9">
        <f>IF(AND(ISNUMBER(P636),ISNUMBER(L636)),P636-L636,"")</f>
        <v/>
      </c>
      <c r="X636" s="4" t="n"/>
    </row>
    <row r="637">
      <c r="A637" s="4" t="n"/>
      <c r="B637" s="4" t="n"/>
      <c r="C637" s="4" t="n"/>
      <c r="D637" s="4" t="n"/>
      <c r="E637" s="4" t="n"/>
      <c r="F637" s="4" t="n"/>
      <c r="G637" s="4" t="n"/>
      <c r="H637" s="5" t="n"/>
      <c r="I637" s="6" t="n"/>
      <c r="J637" s="4" t="n"/>
      <c r="K637" s="4" t="n"/>
      <c r="L637" s="5" t="n"/>
      <c r="M637" s="6" t="n"/>
      <c r="N637" s="4" t="n"/>
      <c r="O637" s="4" t="n"/>
      <c r="P637" s="5" t="n"/>
      <c r="Q637" s="6" t="n"/>
      <c r="R637" s="6" t="n"/>
      <c r="S637" s="7">
        <f>IF(OR(O637="",Q637=""),"",IFERROR(IF(AND(INDEX(Fees!$D$5:$D$15,MATCH(O637,Fees!$A$5:$A$15,0))&gt;0,Q637&lt;INDEX(Fees!$D$5:$D$15,MATCH(O637,Fees!$A$5:$A$15,0))),Q637*INDEX(Fees!$E$5:$E$15,MATCH(O637,Fees!$A$5:$A$15,0))+INDEX(Fees!$F$5:$F$15,MATCH(O637,Fees!$A$5:$A$15,0)),Q637*INDEX(Fees!$B$5:$B$15,MATCH(O637,Fees!$A$5:$A$15,0))+INDEX(Fees!$C$5:$C$15,MATCH(O637,Fees!$A$5:$A$15,0))),""))</f>
        <v/>
      </c>
      <c r="T637" s="6" t="n"/>
      <c r="U637" s="7">
        <f>IF(AND(N637="Sold",Q637&lt;&gt;""),Q637-N(I637)-N(R637)-IF(T637&lt;&gt;"",T637,N(S637)),"")</f>
        <v/>
      </c>
      <c r="V637" s="8">
        <f>IF(AND(U637&lt;&gt;"",N(Q637)&gt;0),U637/Q637,"")</f>
        <v/>
      </c>
      <c r="W637" s="9">
        <f>IF(AND(ISNUMBER(P637),ISNUMBER(L637)),P637-L637,"")</f>
        <v/>
      </c>
      <c r="X637" s="4" t="n"/>
    </row>
    <row r="638">
      <c r="A638" s="4" t="n"/>
      <c r="B638" s="4" t="n"/>
      <c r="C638" s="4" t="n"/>
      <c r="D638" s="4" t="n"/>
      <c r="E638" s="4" t="n"/>
      <c r="F638" s="4" t="n"/>
      <c r="G638" s="4" t="n"/>
      <c r="H638" s="5" t="n"/>
      <c r="I638" s="6" t="n"/>
      <c r="J638" s="4" t="n"/>
      <c r="K638" s="4" t="n"/>
      <c r="L638" s="5" t="n"/>
      <c r="M638" s="6" t="n"/>
      <c r="N638" s="4" t="n"/>
      <c r="O638" s="4" t="n"/>
      <c r="P638" s="5" t="n"/>
      <c r="Q638" s="6" t="n"/>
      <c r="R638" s="6" t="n"/>
      <c r="S638" s="7">
        <f>IF(OR(O638="",Q638=""),"",IFERROR(IF(AND(INDEX(Fees!$D$5:$D$15,MATCH(O638,Fees!$A$5:$A$15,0))&gt;0,Q638&lt;INDEX(Fees!$D$5:$D$15,MATCH(O638,Fees!$A$5:$A$15,0))),Q638*INDEX(Fees!$E$5:$E$15,MATCH(O638,Fees!$A$5:$A$15,0))+INDEX(Fees!$F$5:$F$15,MATCH(O638,Fees!$A$5:$A$15,0)),Q638*INDEX(Fees!$B$5:$B$15,MATCH(O638,Fees!$A$5:$A$15,0))+INDEX(Fees!$C$5:$C$15,MATCH(O638,Fees!$A$5:$A$15,0))),""))</f>
        <v/>
      </c>
      <c r="T638" s="6" t="n"/>
      <c r="U638" s="7">
        <f>IF(AND(N638="Sold",Q638&lt;&gt;""),Q638-N(I638)-N(R638)-IF(T638&lt;&gt;"",T638,N(S638)),"")</f>
        <v/>
      </c>
      <c r="V638" s="8">
        <f>IF(AND(U638&lt;&gt;"",N(Q638)&gt;0),U638/Q638,"")</f>
        <v/>
      </c>
      <c r="W638" s="9">
        <f>IF(AND(ISNUMBER(P638),ISNUMBER(L638)),P638-L638,"")</f>
        <v/>
      </c>
      <c r="X638" s="4" t="n"/>
    </row>
    <row r="639">
      <c r="A639" s="4" t="n"/>
      <c r="B639" s="4" t="n"/>
      <c r="C639" s="4" t="n"/>
      <c r="D639" s="4" t="n"/>
      <c r="E639" s="4" t="n"/>
      <c r="F639" s="4" t="n"/>
      <c r="G639" s="4" t="n"/>
      <c r="H639" s="5" t="n"/>
      <c r="I639" s="6" t="n"/>
      <c r="J639" s="4" t="n"/>
      <c r="K639" s="4" t="n"/>
      <c r="L639" s="5" t="n"/>
      <c r="M639" s="6" t="n"/>
      <c r="N639" s="4" t="n"/>
      <c r="O639" s="4" t="n"/>
      <c r="P639" s="5" t="n"/>
      <c r="Q639" s="6" t="n"/>
      <c r="R639" s="6" t="n"/>
      <c r="S639" s="7">
        <f>IF(OR(O639="",Q639=""),"",IFERROR(IF(AND(INDEX(Fees!$D$5:$D$15,MATCH(O639,Fees!$A$5:$A$15,0))&gt;0,Q639&lt;INDEX(Fees!$D$5:$D$15,MATCH(O639,Fees!$A$5:$A$15,0))),Q639*INDEX(Fees!$E$5:$E$15,MATCH(O639,Fees!$A$5:$A$15,0))+INDEX(Fees!$F$5:$F$15,MATCH(O639,Fees!$A$5:$A$15,0)),Q639*INDEX(Fees!$B$5:$B$15,MATCH(O639,Fees!$A$5:$A$15,0))+INDEX(Fees!$C$5:$C$15,MATCH(O639,Fees!$A$5:$A$15,0))),""))</f>
        <v/>
      </c>
      <c r="T639" s="6" t="n"/>
      <c r="U639" s="7">
        <f>IF(AND(N639="Sold",Q639&lt;&gt;""),Q639-N(I639)-N(R639)-IF(T639&lt;&gt;"",T639,N(S639)),"")</f>
        <v/>
      </c>
      <c r="V639" s="8">
        <f>IF(AND(U639&lt;&gt;"",N(Q639)&gt;0),U639/Q639,"")</f>
        <v/>
      </c>
      <c r="W639" s="9">
        <f>IF(AND(ISNUMBER(P639),ISNUMBER(L639)),P639-L639,"")</f>
        <v/>
      </c>
      <c r="X639" s="4" t="n"/>
    </row>
    <row r="640">
      <c r="A640" s="4" t="n"/>
      <c r="B640" s="4" t="n"/>
      <c r="C640" s="4" t="n"/>
      <c r="D640" s="4" t="n"/>
      <c r="E640" s="4" t="n"/>
      <c r="F640" s="4" t="n"/>
      <c r="G640" s="4" t="n"/>
      <c r="H640" s="5" t="n"/>
      <c r="I640" s="6" t="n"/>
      <c r="J640" s="4" t="n"/>
      <c r="K640" s="4" t="n"/>
      <c r="L640" s="5" t="n"/>
      <c r="M640" s="6" t="n"/>
      <c r="N640" s="4" t="n"/>
      <c r="O640" s="4" t="n"/>
      <c r="P640" s="5" t="n"/>
      <c r="Q640" s="6" t="n"/>
      <c r="R640" s="6" t="n"/>
      <c r="S640" s="7">
        <f>IF(OR(O640="",Q640=""),"",IFERROR(IF(AND(INDEX(Fees!$D$5:$D$15,MATCH(O640,Fees!$A$5:$A$15,0))&gt;0,Q640&lt;INDEX(Fees!$D$5:$D$15,MATCH(O640,Fees!$A$5:$A$15,0))),Q640*INDEX(Fees!$E$5:$E$15,MATCH(O640,Fees!$A$5:$A$15,0))+INDEX(Fees!$F$5:$F$15,MATCH(O640,Fees!$A$5:$A$15,0)),Q640*INDEX(Fees!$B$5:$B$15,MATCH(O640,Fees!$A$5:$A$15,0))+INDEX(Fees!$C$5:$C$15,MATCH(O640,Fees!$A$5:$A$15,0))),""))</f>
        <v/>
      </c>
      <c r="T640" s="6" t="n"/>
      <c r="U640" s="7">
        <f>IF(AND(N640="Sold",Q640&lt;&gt;""),Q640-N(I640)-N(R640)-IF(T640&lt;&gt;"",T640,N(S640)),"")</f>
        <v/>
      </c>
      <c r="V640" s="8">
        <f>IF(AND(U640&lt;&gt;"",N(Q640)&gt;0),U640/Q640,"")</f>
        <v/>
      </c>
      <c r="W640" s="9">
        <f>IF(AND(ISNUMBER(P640),ISNUMBER(L640)),P640-L640,"")</f>
        <v/>
      </c>
      <c r="X640" s="4" t="n"/>
    </row>
    <row r="641">
      <c r="A641" s="4" t="n"/>
      <c r="B641" s="4" t="n"/>
      <c r="C641" s="4" t="n"/>
      <c r="D641" s="4" t="n"/>
      <c r="E641" s="4" t="n"/>
      <c r="F641" s="4" t="n"/>
      <c r="G641" s="4" t="n"/>
      <c r="H641" s="5" t="n"/>
      <c r="I641" s="6" t="n"/>
      <c r="J641" s="4" t="n"/>
      <c r="K641" s="4" t="n"/>
      <c r="L641" s="5" t="n"/>
      <c r="M641" s="6" t="n"/>
      <c r="N641" s="4" t="n"/>
      <c r="O641" s="4" t="n"/>
      <c r="P641" s="5" t="n"/>
      <c r="Q641" s="6" t="n"/>
      <c r="R641" s="6" t="n"/>
      <c r="S641" s="7">
        <f>IF(OR(O641="",Q641=""),"",IFERROR(IF(AND(INDEX(Fees!$D$5:$D$15,MATCH(O641,Fees!$A$5:$A$15,0))&gt;0,Q641&lt;INDEX(Fees!$D$5:$D$15,MATCH(O641,Fees!$A$5:$A$15,0))),Q641*INDEX(Fees!$E$5:$E$15,MATCH(O641,Fees!$A$5:$A$15,0))+INDEX(Fees!$F$5:$F$15,MATCH(O641,Fees!$A$5:$A$15,0)),Q641*INDEX(Fees!$B$5:$B$15,MATCH(O641,Fees!$A$5:$A$15,0))+INDEX(Fees!$C$5:$C$15,MATCH(O641,Fees!$A$5:$A$15,0))),""))</f>
        <v/>
      </c>
      <c r="T641" s="6" t="n"/>
      <c r="U641" s="7">
        <f>IF(AND(N641="Sold",Q641&lt;&gt;""),Q641-N(I641)-N(R641)-IF(T641&lt;&gt;"",T641,N(S641)),"")</f>
        <v/>
      </c>
      <c r="V641" s="8">
        <f>IF(AND(U641&lt;&gt;"",N(Q641)&gt;0),U641/Q641,"")</f>
        <v/>
      </c>
      <c r="W641" s="9">
        <f>IF(AND(ISNUMBER(P641),ISNUMBER(L641)),P641-L641,"")</f>
        <v/>
      </c>
      <c r="X641" s="4" t="n"/>
    </row>
    <row r="642">
      <c r="A642" s="4" t="n"/>
      <c r="B642" s="4" t="n"/>
      <c r="C642" s="4" t="n"/>
      <c r="D642" s="4" t="n"/>
      <c r="E642" s="4" t="n"/>
      <c r="F642" s="4" t="n"/>
      <c r="G642" s="4" t="n"/>
      <c r="H642" s="5" t="n"/>
      <c r="I642" s="6" t="n"/>
      <c r="J642" s="4" t="n"/>
      <c r="K642" s="4" t="n"/>
      <c r="L642" s="5" t="n"/>
      <c r="M642" s="6" t="n"/>
      <c r="N642" s="4" t="n"/>
      <c r="O642" s="4" t="n"/>
      <c r="P642" s="5" t="n"/>
      <c r="Q642" s="6" t="n"/>
      <c r="R642" s="6" t="n"/>
      <c r="S642" s="7">
        <f>IF(OR(O642="",Q642=""),"",IFERROR(IF(AND(INDEX(Fees!$D$5:$D$15,MATCH(O642,Fees!$A$5:$A$15,0))&gt;0,Q642&lt;INDEX(Fees!$D$5:$D$15,MATCH(O642,Fees!$A$5:$A$15,0))),Q642*INDEX(Fees!$E$5:$E$15,MATCH(O642,Fees!$A$5:$A$15,0))+INDEX(Fees!$F$5:$F$15,MATCH(O642,Fees!$A$5:$A$15,0)),Q642*INDEX(Fees!$B$5:$B$15,MATCH(O642,Fees!$A$5:$A$15,0))+INDEX(Fees!$C$5:$C$15,MATCH(O642,Fees!$A$5:$A$15,0))),""))</f>
        <v/>
      </c>
      <c r="T642" s="6" t="n"/>
      <c r="U642" s="7">
        <f>IF(AND(N642="Sold",Q642&lt;&gt;""),Q642-N(I642)-N(R642)-IF(T642&lt;&gt;"",T642,N(S642)),"")</f>
        <v/>
      </c>
      <c r="V642" s="8">
        <f>IF(AND(U642&lt;&gt;"",N(Q642)&gt;0),U642/Q642,"")</f>
        <v/>
      </c>
      <c r="W642" s="9">
        <f>IF(AND(ISNUMBER(P642),ISNUMBER(L642)),P642-L642,"")</f>
        <v/>
      </c>
      <c r="X642" s="4" t="n"/>
    </row>
    <row r="643">
      <c r="A643" s="4" t="n"/>
      <c r="B643" s="4" t="n"/>
      <c r="C643" s="4" t="n"/>
      <c r="D643" s="4" t="n"/>
      <c r="E643" s="4" t="n"/>
      <c r="F643" s="4" t="n"/>
      <c r="G643" s="4" t="n"/>
      <c r="H643" s="5" t="n"/>
      <c r="I643" s="6" t="n"/>
      <c r="J643" s="4" t="n"/>
      <c r="K643" s="4" t="n"/>
      <c r="L643" s="5" t="n"/>
      <c r="M643" s="6" t="n"/>
      <c r="N643" s="4" t="n"/>
      <c r="O643" s="4" t="n"/>
      <c r="P643" s="5" t="n"/>
      <c r="Q643" s="6" t="n"/>
      <c r="R643" s="6" t="n"/>
      <c r="S643" s="7">
        <f>IF(OR(O643="",Q643=""),"",IFERROR(IF(AND(INDEX(Fees!$D$5:$D$15,MATCH(O643,Fees!$A$5:$A$15,0))&gt;0,Q643&lt;INDEX(Fees!$D$5:$D$15,MATCH(O643,Fees!$A$5:$A$15,0))),Q643*INDEX(Fees!$E$5:$E$15,MATCH(O643,Fees!$A$5:$A$15,0))+INDEX(Fees!$F$5:$F$15,MATCH(O643,Fees!$A$5:$A$15,0)),Q643*INDEX(Fees!$B$5:$B$15,MATCH(O643,Fees!$A$5:$A$15,0))+INDEX(Fees!$C$5:$C$15,MATCH(O643,Fees!$A$5:$A$15,0))),""))</f>
        <v/>
      </c>
      <c r="T643" s="6" t="n"/>
      <c r="U643" s="7">
        <f>IF(AND(N643="Sold",Q643&lt;&gt;""),Q643-N(I643)-N(R643)-IF(T643&lt;&gt;"",T643,N(S643)),"")</f>
        <v/>
      </c>
      <c r="V643" s="8">
        <f>IF(AND(U643&lt;&gt;"",N(Q643)&gt;0),U643/Q643,"")</f>
        <v/>
      </c>
      <c r="W643" s="9">
        <f>IF(AND(ISNUMBER(P643),ISNUMBER(L643)),P643-L643,"")</f>
        <v/>
      </c>
      <c r="X643" s="4" t="n"/>
    </row>
    <row r="644">
      <c r="A644" s="4" t="n"/>
      <c r="B644" s="4" t="n"/>
      <c r="C644" s="4" t="n"/>
      <c r="D644" s="4" t="n"/>
      <c r="E644" s="4" t="n"/>
      <c r="F644" s="4" t="n"/>
      <c r="G644" s="4" t="n"/>
      <c r="H644" s="5" t="n"/>
      <c r="I644" s="6" t="n"/>
      <c r="J644" s="4" t="n"/>
      <c r="K644" s="4" t="n"/>
      <c r="L644" s="5" t="n"/>
      <c r="M644" s="6" t="n"/>
      <c r="N644" s="4" t="n"/>
      <c r="O644" s="4" t="n"/>
      <c r="P644" s="5" t="n"/>
      <c r="Q644" s="6" t="n"/>
      <c r="R644" s="6" t="n"/>
      <c r="S644" s="7">
        <f>IF(OR(O644="",Q644=""),"",IFERROR(IF(AND(INDEX(Fees!$D$5:$D$15,MATCH(O644,Fees!$A$5:$A$15,0))&gt;0,Q644&lt;INDEX(Fees!$D$5:$D$15,MATCH(O644,Fees!$A$5:$A$15,0))),Q644*INDEX(Fees!$E$5:$E$15,MATCH(O644,Fees!$A$5:$A$15,0))+INDEX(Fees!$F$5:$F$15,MATCH(O644,Fees!$A$5:$A$15,0)),Q644*INDEX(Fees!$B$5:$B$15,MATCH(O644,Fees!$A$5:$A$15,0))+INDEX(Fees!$C$5:$C$15,MATCH(O644,Fees!$A$5:$A$15,0))),""))</f>
        <v/>
      </c>
      <c r="T644" s="6" t="n"/>
      <c r="U644" s="7">
        <f>IF(AND(N644="Sold",Q644&lt;&gt;""),Q644-N(I644)-N(R644)-IF(T644&lt;&gt;"",T644,N(S644)),"")</f>
        <v/>
      </c>
      <c r="V644" s="8">
        <f>IF(AND(U644&lt;&gt;"",N(Q644)&gt;0),U644/Q644,"")</f>
        <v/>
      </c>
      <c r="W644" s="9">
        <f>IF(AND(ISNUMBER(P644),ISNUMBER(L644)),P644-L644,"")</f>
        <v/>
      </c>
      <c r="X644" s="4" t="n"/>
    </row>
    <row r="645">
      <c r="A645" s="4" t="n"/>
      <c r="B645" s="4" t="n"/>
      <c r="C645" s="4" t="n"/>
      <c r="D645" s="4" t="n"/>
      <c r="E645" s="4" t="n"/>
      <c r="F645" s="4" t="n"/>
      <c r="G645" s="4" t="n"/>
      <c r="H645" s="5" t="n"/>
      <c r="I645" s="6" t="n"/>
      <c r="J645" s="4" t="n"/>
      <c r="K645" s="4" t="n"/>
      <c r="L645" s="5" t="n"/>
      <c r="M645" s="6" t="n"/>
      <c r="N645" s="4" t="n"/>
      <c r="O645" s="4" t="n"/>
      <c r="P645" s="5" t="n"/>
      <c r="Q645" s="6" t="n"/>
      <c r="R645" s="6" t="n"/>
      <c r="S645" s="7">
        <f>IF(OR(O645="",Q645=""),"",IFERROR(IF(AND(INDEX(Fees!$D$5:$D$15,MATCH(O645,Fees!$A$5:$A$15,0))&gt;0,Q645&lt;INDEX(Fees!$D$5:$D$15,MATCH(O645,Fees!$A$5:$A$15,0))),Q645*INDEX(Fees!$E$5:$E$15,MATCH(O645,Fees!$A$5:$A$15,0))+INDEX(Fees!$F$5:$F$15,MATCH(O645,Fees!$A$5:$A$15,0)),Q645*INDEX(Fees!$B$5:$B$15,MATCH(O645,Fees!$A$5:$A$15,0))+INDEX(Fees!$C$5:$C$15,MATCH(O645,Fees!$A$5:$A$15,0))),""))</f>
        <v/>
      </c>
      <c r="T645" s="6" t="n"/>
      <c r="U645" s="7">
        <f>IF(AND(N645="Sold",Q645&lt;&gt;""),Q645-N(I645)-N(R645)-IF(T645&lt;&gt;"",T645,N(S645)),"")</f>
        <v/>
      </c>
      <c r="V645" s="8">
        <f>IF(AND(U645&lt;&gt;"",N(Q645)&gt;0),U645/Q645,"")</f>
        <v/>
      </c>
      <c r="W645" s="9">
        <f>IF(AND(ISNUMBER(P645),ISNUMBER(L645)),P645-L645,"")</f>
        <v/>
      </c>
      <c r="X645" s="4" t="n"/>
    </row>
    <row r="646">
      <c r="A646" s="4" t="n"/>
      <c r="B646" s="4" t="n"/>
      <c r="C646" s="4" t="n"/>
      <c r="D646" s="4" t="n"/>
      <c r="E646" s="4" t="n"/>
      <c r="F646" s="4" t="n"/>
      <c r="G646" s="4" t="n"/>
      <c r="H646" s="5" t="n"/>
      <c r="I646" s="6" t="n"/>
      <c r="J646" s="4" t="n"/>
      <c r="K646" s="4" t="n"/>
      <c r="L646" s="5" t="n"/>
      <c r="M646" s="6" t="n"/>
      <c r="N646" s="4" t="n"/>
      <c r="O646" s="4" t="n"/>
      <c r="P646" s="5" t="n"/>
      <c r="Q646" s="6" t="n"/>
      <c r="R646" s="6" t="n"/>
      <c r="S646" s="7">
        <f>IF(OR(O646="",Q646=""),"",IFERROR(IF(AND(INDEX(Fees!$D$5:$D$15,MATCH(O646,Fees!$A$5:$A$15,0))&gt;0,Q646&lt;INDEX(Fees!$D$5:$D$15,MATCH(O646,Fees!$A$5:$A$15,0))),Q646*INDEX(Fees!$E$5:$E$15,MATCH(O646,Fees!$A$5:$A$15,0))+INDEX(Fees!$F$5:$F$15,MATCH(O646,Fees!$A$5:$A$15,0)),Q646*INDEX(Fees!$B$5:$B$15,MATCH(O646,Fees!$A$5:$A$15,0))+INDEX(Fees!$C$5:$C$15,MATCH(O646,Fees!$A$5:$A$15,0))),""))</f>
        <v/>
      </c>
      <c r="T646" s="6" t="n"/>
      <c r="U646" s="7">
        <f>IF(AND(N646="Sold",Q646&lt;&gt;""),Q646-N(I646)-N(R646)-IF(T646&lt;&gt;"",T646,N(S646)),"")</f>
        <v/>
      </c>
      <c r="V646" s="8">
        <f>IF(AND(U646&lt;&gt;"",N(Q646)&gt;0),U646/Q646,"")</f>
        <v/>
      </c>
      <c r="W646" s="9">
        <f>IF(AND(ISNUMBER(P646),ISNUMBER(L646)),P646-L646,"")</f>
        <v/>
      </c>
      <c r="X646" s="4" t="n"/>
    </row>
    <row r="647">
      <c r="A647" s="4" t="n"/>
      <c r="B647" s="4" t="n"/>
      <c r="C647" s="4" t="n"/>
      <c r="D647" s="4" t="n"/>
      <c r="E647" s="4" t="n"/>
      <c r="F647" s="4" t="n"/>
      <c r="G647" s="4" t="n"/>
      <c r="H647" s="5" t="n"/>
      <c r="I647" s="6" t="n"/>
      <c r="J647" s="4" t="n"/>
      <c r="K647" s="4" t="n"/>
      <c r="L647" s="5" t="n"/>
      <c r="M647" s="6" t="n"/>
      <c r="N647" s="4" t="n"/>
      <c r="O647" s="4" t="n"/>
      <c r="P647" s="5" t="n"/>
      <c r="Q647" s="6" t="n"/>
      <c r="R647" s="6" t="n"/>
      <c r="S647" s="7">
        <f>IF(OR(O647="",Q647=""),"",IFERROR(IF(AND(INDEX(Fees!$D$5:$D$15,MATCH(O647,Fees!$A$5:$A$15,0))&gt;0,Q647&lt;INDEX(Fees!$D$5:$D$15,MATCH(O647,Fees!$A$5:$A$15,0))),Q647*INDEX(Fees!$E$5:$E$15,MATCH(O647,Fees!$A$5:$A$15,0))+INDEX(Fees!$F$5:$F$15,MATCH(O647,Fees!$A$5:$A$15,0)),Q647*INDEX(Fees!$B$5:$B$15,MATCH(O647,Fees!$A$5:$A$15,0))+INDEX(Fees!$C$5:$C$15,MATCH(O647,Fees!$A$5:$A$15,0))),""))</f>
        <v/>
      </c>
      <c r="T647" s="6" t="n"/>
      <c r="U647" s="7">
        <f>IF(AND(N647="Sold",Q647&lt;&gt;""),Q647-N(I647)-N(R647)-IF(T647&lt;&gt;"",T647,N(S647)),"")</f>
        <v/>
      </c>
      <c r="V647" s="8">
        <f>IF(AND(U647&lt;&gt;"",N(Q647)&gt;0),U647/Q647,"")</f>
        <v/>
      </c>
      <c r="W647" s="9">
        <f>IF(AND(ISNUMBER(P647),ISNUMBER(L647)),P647-L647,"")</f>
        <v/>
      </c>
      <c r="X647" s="4" t="n"/>
    </row>
    <row r="648">
      <c r="A648" s="4" t="n"/>
      <c r="B648" s="4" t="n"/>
      <c r="C648" s="4" t="n"/>
      <c r="D648" s="4" t="n"/>
      <c r="E648" s="4" t="n"/>
      <c r="F648" s="4" t="n"/>
      <c r="G648" s="4" t="n"/>
      <c r="H648" s="5" t="n"/>
      <c r="I648" s="6" t="n"/>
      <c r="J648" s="4" t="n"/>
      <c r="K648" s="4" t="n"/>
      <c r="L648" s="5" t="n"/>
      <c r="M648" s="6" t="n"/>
      <c r="N648" s="4" t="n"/>
      <c r="O648" s="4" t="n"/>
      <c r="P648" s="5" t="n"/>
      <c r="Q648" s="6" t="n"/>
      <c r="R648" s="6" t="n"/>
      <c r="S648" s="7">
        <f>IF(OR(O648="",Q648=""),"",IFERROR(IF(AND(INDEX(Fees!$D$5:$D$15,MATCH(O648,Fees!$A$5:$A$15,0))&gt;0,Q648&lt;INDEX(Fees!$D$5:$D$15,MATCH(O648,Fees!$A$5:$A$15,0))),Q648*INDEX(Fees!$E$5:$E$15,MATCH(O648,Fees!$A$5:$A$15,0))+INDEX(Fees!$F$5:$F$15,MATCH(O648,Fees!$A$5:$A$15,0)),Q648*INDEX(Fees!$B$5:$B$15,MATCH(O648,Fees!$A$5:$A$15,0))+INDEX(Fees!$C$5:$C$15,MATCH(O648,Fees!$A$5:$A$15,0))),""))</f>
        <v/>
      </c>
      <c r="T648" s="6" t="n"/>
      <c r="U648" s="7">
        <f>IF(AND(N648="Sold",Q648&lt;&gt;""),Q648-N(I648)-N(R648)-IF(T648&lt;&gt;"",T648,N(S648)),"")</f>
        <v/>
      </c>
      <c r="V648" s="8">
        <f>IF(AND(U648&lt;&gt;"",N(Q648)&gt;0),U648/Q648,"")</f>
        <v/>
      </c>
      <c r="W648" s="9">
        <f>IF(AND(ISNUMBER(P648),ISNUMBER(L648)),P648-L648,"")</f>
        <v/>
      </c>
      <c r="X648" s="4" t="n"/>
    </row>
    <row r="649">
      <c r="A649" s="4" t="n"/>
      <c r="B649" s="4" t="n"/>
      <c r="C649" s="4" t="n"/>
      <c r="D649" s="4" t="n"/>
      <c r="E649" s="4" t="n"/>
      <c r="F649" s="4" t="n"/>
      <c r="G649" s="4" t="n"/>
      <c r="H649" s="5" t="n"/>
      <c r="I649" s="6" t="n"/>
      <c r="J649" s="4" t="n"/>
      <c r="K649" s="4" t="n"/>
      <c r="L649" s="5" t="n"/>
      <c r="M649" s="6" t="n"/>
      <c r="N649" s="4" t="n"/>
      <c r="O649" s="4" t="n"/>
      <c r="P649" s="5" t="n"/>
      <c r="Q649" s="6" t="n"/>
      <c r="R649" s="6" t="n"/>
      <c r="S649" s="7">
        <f>IF(OR(O649="",Q649=""),"",IFERROR(IF(AND(INDEX(Fees!$D$5:$D$15,MATCH(O649,Fees!$A$5:$A$15,0))&gt;0,Q649&lt;INDEX(Fees!$D$5:$D$15,MATCH(O649,Fees!$A$5:$A$15,0))),Q649*INDEX(Fees!$E$5:$E$15,MATCH(O649,Fees!$A$5:$A$15,0))+INDEX(Fees!$F$5:$F$15,MATCH(O649,Fees!$A$5:$A$15,0)),Q649*INDEX(Fees!$B$5:$B$15,MATCH(O649,Fees!$A$5:$A$15,0))+INDEX(Fees!$C$5:$C$15,MATCH(O649,Fees!$A$5:$A$15,0))),""))</f>
        <v/>
      </c>
      <c r="T649" s="6" t="n"/>
      <c r="U649" s="7">
        <f>IF(AND(N649="Sold",Q649&lt;&gt;""),Q649-N(I649)-N(R649)-IF(T649&lt;&gt;"",T649,N(S649)),"")</f>
        <v/>
      </c>
      <c r="V649" s="8">
        <f>IF(AND(U649&lt;&gt;"",N(Q649)&gt;0),U649/Q649,"")</f>
        <v/>
      </c>
      <c r="W649" s="9">
        <f>IF(AND(ISNUMBER(P649),ISNUMBER(L649)),P649-L649,"")</f>
        <v/>
      </c>
      <c r="X649" s="4" t="n"/>
    </row>
    <row r="650">
      <c r="A650" s="4" t="n"/>
      <c r="B650" s="4" t="n"/>
      <c r="C650" s="4" t="n"/>
      <c r="D650" s="4" t="n"/>
      <c r="E650" s="4" t="n"/>
      <c r="F650" s="4" t="n"/>
      <c r="G650" s="4" t="n"/>
      <c r="H650" s="5" t="n"/>
      <c r="I650" s="6" t="n"/>
      <c r="J650" s="4" t="n"/>
      <c r="K650" s="4" t="n"/>
      <c r="L650" s="5" t="n"/>
      <c r="M650" s="6" t="n"/>
      <c r="N650" s="4" t="n"/>
      <c r="O650" s="4" t="n"/>
      <c r="P650" s="5" t="n"/>
      <c r="Q650" s="6" t="n"/>
      <c r="R650" s="6" t="n"/>
      <c r="S650" s="7">
        <f>IF(OR(O650="",Q650=""),"",IFERROR(IF(AND(INDEX(Fees!$D$5:$D$15,MATCH(O650,Fees!$A$5:$A$15,0))&gt;0,Q650&lt;INDEX(Fees!$D$5:$D$15,MATCH(O650,Fees!$A$5:$A$15,0))),Q650*INDEX(Fees!$E$5:$E$15,MATCH(O650,Fees!$A$5:$A$15,0))+INDEX(Fees!$F$5:$F$15,MATCH(O650,Fees!$A$5:$A$15,0)),Q650*INDEX(Fees!$B$5:$B$15,MATCH(O650,Fees!$A$5:$A$15,0))+INDEX(Fees!$C$5:$C$15,MATCH(O650,Fees!$A$5:$A$15,0))),""))</f>
        <v/>
      </c>
      <c r="T650" s="6" t="n"/>
      <c r="U650" s="7">
        <f>IF(AND(N650="Sold",Q650&lt;&gt;""),Q650-N(I650)-N(R650)-IF(T650&lt;&gt;"",T650,N(S650)),"")</f>
        <v/>
      </c>
      <c r="V650" s="8">
        <f>IF(AND(U650&lt;&gt;"",N(Q650)&gt;0),U650/Q650,"")</f>
        <v/>
      </c>
      <c r="W650" s="9">
        <f>IF(AND(ISNUMBER(P650),ISNUMBER(L650)),P650-L650,"")</f>
        <v/>
      </c>
      <c r="X650" s="4" t="n"/>
    </row>
    <row r="651">
      <c r="A651" s="4" t="n"/>
      <c r="B651" s="4" t="n"/>
      <c r="C651" s="4" t="n"/>
      <c r="D651" s="4" t="n"/>
      <c r="E651" s="4" t="n"/>
      <c r="F651" s="4" t="n"/>
      <c r="G651" s="4" t="n"/>
      <c r="H651" s="5" t="n"/>
      <c r="I651" s="6" t="n"/>
      <c r="J651" s="4" t="n"/>
      <c r="K651" s="4" t="n"/>
      <c r="L651" s="5" t="n"/>
      <c r="M651" s="6" t="n"/>
      <c r="N651" s="4" t="n"/>
      <c r="O651" s="4" t="n"/>
      <c r="P651" s="5" t="n"/>
      <c r="Q651" s="6" t="n"/>
      <c r="R651" s="6" t="n"/>
      <c r="S651" s="7">
        <f>IF(OR(O651="",Q651=""),"",IFERROR(IF(AND(INDEX(Fees!$D$5:$D$15,MATCH(O651,Fees!$A$5:$A$15,0))&gt;0,Q651&lt;INDEX(Fees!$D$5:$D$15,MATCH(O651,Fees!$A$5:$A$15,0))),Q651*INDEX(Fees!$E$5:$E$15,MATCH(O651,Fees!$A$5:$A$15,0))+INDEX(Fees!$F$5:$F$15,MATCH(O651,Fees!$A$5:$A$15,0)),Q651*INDEX(Fees!$B$5:$B$15,MATCH(O651,Fees!$A$5:$A$15,0))+INDEX(Fees!$C$5:$C$15,MATCH(O651,Fees!$A$5:$A$15,0))),""))</f>
        <v/>
      </c>
      <c r="T651" s="6" t="n"/>
      <c r="U651" s="7">
        <f>IF(AND(N651="Sold",Q651&lt;&gt;""),Q651-N(I651)-N(R651)-IF(T651&lt;&gt;"",T651,N(S651)),"")</f>
        <v/>
      </c>
      <c r="V651" s="8">
        <f>IF(AND(U651&lt;&gt;"",N(Q651)&gt;0),U651/Q651,"")</f>
        <v/>
      </c>
      <c r="W651" s="9">
        <f>IF(AND(ISNUMBER(P651),ISNUMBER(L651)),P651-L651,"")</f>
        <v/>
      </c>
      <c r="X651" s="4" t="n"/>
    </row>
    <row r="652">
      <c r="A652" s="4" t="n"/>
      <c r="B652" s="4" t="n"/>
      <c r="C652" s="4" t="n"/>
      <c r="D652" s="4" t="n"/>
      <c r="E652" s="4" t="n"/>
      <c r="F652" s="4" t="n"/>
      <c r="G652" s="4" t="n"/>
      <c r="H652" s="5" t="n"/>
      <c r="I652" s="6" t="n"/>
      <c r="J652" s="4" t="n"/>
      <c r="K652" s="4" t="n"/>
      <c r="L652" s="5" t="n"/>
      <c r="M652" s="6" t="n"/>
      <c r="N652" s="4" t="n"/>
      <c r="O652" s="4" t="n"/>
      <c r="P652" s="5" t="n"/>
      <c r="Q652" s="6" t="n"/>
      <c r="R652" s="6" t="n"/>
      <c r="S652" s="7">
        <f>IF(OR(O652="",Q652=""),"",IFERROR(IF(AND(INDEX(Fees!$D$5:$D$15,MATCH(O652,Fees!$A$5:$A$15,0))&gt;0,Q652&lt;INDEX(Fees!$D$5:$D$15,MATCH(O652,Fees!$A$5:$A$15,0))),Q652*INDEX(Fees!$E$5:$E$15,MATCH(O652,Fees!$A$5:$A$15,0))+INDEX(Fees!$F$5:$F$15,MATCH(O652,Fees!$A$5:$A$15,0)),Q652*INDEX(Fees!$B$5:$B$15,MATCH(O652,Fees!$A$5:$A$15,0))+INDEX(Fees!$C$5:$C$15,MATCH(O652,Fees!$A$5:$A$15,0))),""))</f>
        <v/>
      </c>
      <c r="T652" s="6" t="n"/>
      <c r="U652" s="7">
        <f>IF(AND(N652="Sold",Q652&lt;&gt;""),Q652-N(I652)-N(R652)-IF(T652&lt;&gt;"",T652,N(S652)),"")</f>
        <v/>
      </c>
      <c r="V652" s="8">
        <f>IF(AND(U652&lt;&gt;"",N(Q652)&gt;0),U652/Q652,"")</f>
        <v/>
      </c>
      <c r="W652" s="9">
        <f>IF(AND(ISNUMBER(P652),ISNUMBER(L652)),P652-L652,"")</f>
        <v/>
      </c>
      <c r="X652" s="4" t="n"/>
    </row>
    <row r="653">
      <c r="A653" s="4" t="n"/>
      <c r="B653" s="4" t="n"/>
      <c r="C653" s="4" t="n"/>
      <c r="D653" s="4" t="n"/>
      <c r="E653" s="4" t="n"/>
      <c r="F653" s="4" t="n"/>
      <c r="G653" s="4" t="n"/>
      <c r="H653" s="5" t="n"/>
      <c r="I653" s="6" t="n"/>
      <c r="J653" s="4" t="n"/>
      <c r="K653" s="4" t="n"/>
      <c r="L653" s="5" t="n"/>
      <c r="M653" s="6" t="n"/>
      <c r="N653" s="4" t="n"/>
      <c r="O653" s="4" t="n"/>
      <c r="P653" s="5" t="n"/>
      <c r="Q653" s="6" t="n"/>
      <c r="R653" s="6" t="n"/>
      <c r="S653" s="7">
        <f>IF(OR(O653="",Q653=""),"",IFERROR(IF(AND(INDEX(Fees!$D$5:$D$15,MATCH(O653,Fees!$A$5:$A$15,0))&gt;0,Q653&lt;INDEX(Fees!$D$5:$D$15,MATCH(O653,Fees!$A$5:$A$15,0))),Q653*INDEX(Fees!$E$5:$E$15,MATCH(O653,Fees!$A$5:$A$15,0))+INDEX(Fees!$F$5:$F$15,MATCH(O653,Fees!$A$5:$A$15,0)),Q653*INDEX(Fees!$B$5:$B$15,MATCH(O653,Fees!$A$5:$A$15,0))+INDEX(Fees!$C$5:$C$15,MATCH(O653,Fees!$A$5:$A$15,0))),""))</f>
        <v/>
      </c>
      <c r="T653" s="6" t="n"/>
      <c r="U653" s="7">
        <f>IF(AND(N653="Sold",Q653&lt;&gt;""),Q653-N(I653)-N(R653)-IF(T653&lt;&gt;"",T653,N(S653)),"")</f>
        <v/>
      </c>
      <c r="V653" s="8">
        <f>IF(AND(U653&lt;&gt;"",N(Q653)&gt;0),U653/Q653,"")</f>
        <v/>
      </c>
      <c r="W653" s="9">
        <f>IF(AND(ISNUMBER(P653),ISNUMBER(L653)),P653-L653,"")</f>
        <v/>
      </c>
      <c r="X653" s="4" t="n"/>
    </row>
    <row r="654">
      <c r="A654" s="4" t="n"/>
      <c r="B654" s="4" t="n"/>
      <c r="C654" s="4" t="n"/>
      <c r="D654" s="4" t="n"/>
      <c r="E654" s="4" t="n"/>
      <c r="F654" s="4" t="n"/>
      <c r="G654" s="4" t="n"/>
      <c r="H654" s="5" t="n"/>
      <c r="I654" s="6" t="n"/>
      <c r="J654" s="4" t="n"/>
      <c r="K654" s="4" t="n"/>
      <c r="L654" s="5" t="n"/>
      <c r="M654" s="6" t="n"/>
      <c r="N654" s="4" t="n"/>
      <c r="O654" s="4" t="n"/>
      <c r="P654" s="5" t="n"/>
      <c r="Q654" s="6" t="n"/>
      <c r="R654" s="6" t="n"/>
      <c r="S654" s="7">
        <f>IF(OR(O654="",Q654=""),"",IFERROR(IF(AND(INDEX(Fees!$D$5:$D$15,MATCH(O654,Fees!$A$5:$A$15,0))&gt;0,Q654&lt;INDEX(Fees!$D$5:$D$15,MATCH(O654,Fees!$A$5:$A$15,0))),Q654*INDEX(Fees!$E$5:$E$15,MATCH(O654,Fees!$A$5:$A$15,0))+INDEX(Fees!$F$5:$F$15,MATCH(O654,Fees!$A$5:$A$15,0)),Q654*INDEX(Fees!$B$5:$B$15,MATCH(O654,Fees!$A$5:$A$15,0))+INDEX(Fees!$C$5:$C$15,MATCH(O654,Fees!$A$5:$A$15,0))),""))</f>
        <v/>
      </c>
      <c r="T654" s="6" t="n"/>
      <c r="U654" s="7">
        <f>IF(AND(N654="Sold",Q654&lt;&gt;""),Q654-N(I654)-N(R654)-IF(T654&lt;&gt;"",T654,N(S654)),"")</f>
        <v/>
      </c>
      <c r="V654" s="8">
        <f>IF(AND(U654&lt;&gt;"",N(Q654)&gt;0),U654/Q654,"")</f>
        <v/>
      </c>
      <c r="W654" s="9">
        <f>IF(AND(ISNUMBER(P654),ISNUMBER(L654)),P654-L654,"")</f>
        <v/>
      </c>
      <c r="X654" s="4" t="n"/>
    </row>
    <row r="655">
      <c r="A655" s="4" t="n"/>
      <c r="B655" s="4" t="n"/>
      <c r="C655" s="4" t="n"/>
      <c r="D655" s="4" t="n"/>
      <c r="E655" s="4" t="n"/>
      <c r="F655" s="4" t="n"/>
      <c r="G655" s="4" t="n"/>
      <c r="H655" s="5" t="n"/>
      <c r="I655" s="6" t="n"/>
      <c r="J655" s="4" t="n"/>
      <c r="K655" s="4" t="n"/>
      <c r="L655" s="5" t="n"/>
      <c r="M655" s="6" t="n"/>
      <c r="N655" s="4" t="n"/>
      <c r="O655" s="4" t="n"/>
      <c r="P655" s="5" t="n"/>
      <c r="Q655" s="6" t="n"/>
      <c r="R655" s="6" t="n"/>
      <c r="S655" s="7">
        <f>IF(OR(O655="",Q655=""),"",IFERROR(IF(AND(INDEX(Fees!$D$5:$D$15,MATCH(O655,Fees!$A$5:$A$15,0))&gt;0,Q655&lt;INDEX(Fees!$D$5:$D$15,MATCH(O655,Fees!$A$5:$A$15,0))),Q655*INDEX(Fees!$E$5:$E$15,MATCH(O655,Fees!$A$5:$A$15,0))+INDEX(Fees!$F$5:$F$15,MATCH(O655,Fees!$A$5:$A$15,0)),Q655*INDEX(Fees!$B$5:$B$15,MATCH(O655,Fees!$A$5:$A$15,0))+INDEX(Fees!$C$5:$C$15,MATCH(O655,Fees!$A$5:$A$15,0))),""))</f>
        <v/>
      </c>
      <c r="T655" s="6" t="n"/>
      <c r="U655" s="7">
        <f>IF(AND(N655="Sold",Q655&lt;&gt;""),Q655-N(I655)-N(R655)-IF(T655&lt;&gt;"",T655,N(S655)),"")</f>
        <v/>
      </c>
      <c r="V655" s="8">
        <f>IF(AND(U655&lt;&gt;"",N(Q655)&gt;0),U655/Q655,"")</f>
        <v/>
      </c>
      <c r="W655" s="9">
        <f>IF(AND(ISNUMBER(P655),ISNUMBER(L655)),P655-L655,"")</f>
        <v/>
      </c>
      <c r="X655" s="4" t="n"/>
    </row>
    <row r="656">
      <c r="A656" s="4" t="n"/>
      <c r="B656" s="4" t="n"/>
      <c r="C656" s="4" t="n"/>
      <c r="D656" s="4" t="n"/>
      <c r="E656" s="4" t="n"/>
      <c r="F656" s="4" t="n"/>
      <c r="G656" s="4" t="n"/>
      <c r="H656" s="5" t="n"/>
      <c r="I656" s="6" t="n"/>
      <c r="J656" s="4" t="n"/>
      <c r="K656" s="4" t="n"/>
      <c r="L656" s="5" t="n"/>
      <c r="M656" s="6" t="n"/>
      <c r="N656" s="4" t="n"/>
      <c r="O656" s="4" t="n"/>
      <c r="P656" s="5" t="n"/>
      <c r="Q656" s="6" t="n"/>
      <c r="R656" s="6" t="n"/>
      <c r="S656" s="7">
        <f>IF(OR(O656="",Q656=""),"",IFERROR(IF(AND(INDEX(Fees!$D$5:$D$15,MATCH(O656,Fees!$A$5:$A$15,0))&gt;0,Q656&lt;INDEX(Fees!$D$5:$D$15,MATCH(O656,Fees!$A$5:$A$15,0))),Q656*INDEX(Fees!$E$5:$E$15,MATCH(O656,Fees!$A$5:$A$15,0))+INDEX(Fees!$F$5:$F$15,MATCH(O656,Fees!$A$5:$A$15,0)),Q656*INDEX(Fees!$B$5:$B$15,MATCH(O656,Fees!$A$5:$A$15,0))+INDEX(Fees!$C$5:$C$15,MATCH(O656,Fees!$A$5:$A$15,0))),""))</f>
        <v/>
      </c>
      <c r="T656" s="6" t="n"/>
      <c r="U656" s="7">
        <f>IF(AND(N656="Sold",Q656&lt;&gt;""),Q656-N(I656)-N(R656)-IF(T656&lt;&gt;"",T656,N(S656)),"")</f>
        <v/>
      </c>
      <c r="V656" s="8">
        <f>IF(AND(U656&lt;&gt;"",N(Q656)&gt;0),U656/Q656,"")</f>
        <v/>
      </c>
      <c r="W656" s="9">
        <f>IF(AND(ISNUMBER(P656),ISNUMBER(L656)),P656-L656,"")</f>
        <v/>
      </c>
      <c r="X656" s="4" t="n"/>
    </row>
    <row r="657">
      <c r="A657" s="4" t="n"/>
      <c r="B657" s="4" t="n"/>
      <c r="C657" s="4" t="n"/>
      <c r="D657" s="4" t="n"/>
      <c r="E657" s="4" t="n"/>
      <c r="F657" s="4" t="n"/>
      <c r="G657" s="4" t="n"/>
      <c r="H657" s="5" t="n"/>
      <c r="I657" s="6" t="n"/>
      <c r="J657" s="4" t="n"/>
      <c r="K657" s="4" t="n"/>
      <c r="L657" s="5" t="n"/>
      <c r="M657" s="6" t="n"/>
      <c r="N657" s="4" t="n"/>
      <c r="O657" s="4" t="n"/>
      <c r="P657" s="5" t="n"/>
      <c r="Q657" s="6" t="n"/>
      <c r="R657" s="6" t="n"/>
      <c r="S657" s="7">
        <f>IF(OR(O657="",Q657=""),"",IFERROR(IF(AND(INDEX(Fees!$D$5:$D$15,MATCH(O657,Fees!$A$5:$A$15,0))&gt;0,Q657&lt;INDEX(Fees!$D$5:$D$15,MATCH(O657,Fees!$A$5:$A$15,0))),Q657*INDEX(Fees!$E$5:$E$15,MATCH(O657,Fees!$A$5:$A$15,0))+INDEX(Fees!$F$5:$F$15,MATCH(O657,Fees!$A$5:$A$15,0)),Q657*INDEX(Fees!$B$5:$B$15,MATCH(O657,Fees!$A$5:$A$15,0))+INDEX(Fees!$C$5:$C$15,MATCH(O657,Fees!$A$5:$A$15,0))),""))</f>
        <v/>
      </c>
      <c r="T657" s="6" t="n"/>
      <c r="U657" s="7">
        <f>IF(AND(N657="Sold",Q657&lt;&gt;""),Q657-N(I657)-N(R657)-IF(T657&lt;&gt;"",T657,N(S657)),"")</f>
        <v/>
      </c>
      <c r="V657" s="8">
        <f>IF(AND(U657&lt;&gt;"",N(Q657)&gt;0),U657/Q657,"")</f>
        <v/>
      </c>
      <c r="W657" s="9">
        <f>IF(AND(ISNUMBER(P657),ISNUMBER(L657)),P657-L657,"")</f>
        <v/>
      </c>
      <c r="X657" s="4" t="n"/>
    </row>
    <row r="658">
      <c r="A658" s="4" t="n"/>
      <c r="B658" s="4" t="n"/>
      <c r="C658" s="4" t="n"/>
      <c r="D658" s="4" t="n"/>
      <c r="E658" s="4" t="n"/>
      <c r="F658" s="4" t="n"/>
      <c r="G658" s="4" t="n"/>
      <c r="H658" s="5" t="n"/>
      <c r="I658" s="6" t="n"/>
      <c r="J658" s="4" t="n"/>
      <c r="K658" s="4" t="n"/>
      <c r="L658" s="5" t="n"/>
      <c r="M658" s="6" t="n"/>
      <c r="N658" s="4" t="n"/>
      <c r="O658" s="4" t="n"/>
      <c r="P658" s="5" t="n"/>
      <c r="Q658" s="6" t="n"/>
      <c r="R658" s="6" t="n"/>
      <c r="S658" s="7">
        <f>IF(OR(O658="",Q658=""),"",IFERROR(IF(AND(INDEX(Fees!$D$5:$D$15,MATCH(O658,Fees!$A$5:$A$15,0))&gt;0,Q658&lt;INDEX(Fees!$D$5:$D$15,MATCH(O658,Fees!$A$5:$A$15,0))),Q658*INDEX(Fees!$E$5:$E$15,MATCH(O658,Fees!$A$5:$A$15,0))+INDEX(Fees!$F$5:$F$15,MATCH(O658,Fees!$A$5:$A$15,0)),Q658*INDEX(Fees!$B$5:$B$15,MATCH(O658,Fees!$A$5:$A$15,0))+INDEX(Fees!$C$5:$C$15,MATCH(O658,Fees!$A$5:$A$15,0))),""))</f>
        <v/>
      </c>
      <c r="T658" s="6" t="n"/>
      <c r="U658" s="7">
        <f>IF(AND(N658="Sold",Q658&lt;&gt;""),Q658-N(I658)-N(R658)-IF(T658&lt;&gt;"",T658,N(S658)),"")</f>
        <v/>
      </c>
      <c r="V658" s="8">
        <f>IF(AND(U658&lt;&gt;"",N(Q658)&gt;0),U658/Q658,"")</f>
        <v/>
      </c>
      <c r="W658" s="9">
        <f>IF(AND(ISNUMBER(P658),ISNUMBER(L658)),P658-L658,"")</f>
        <v/>
      </c>
      <c r="X658" s="4" t="n"/>
    </row>
    <row r="659">
      <c r="A659" s="4" t="n"/>
      <c r="B659" s="4" t="n"/>
      <c r="C659" s="4" t="n"/>
      <c r="D659" s="4" t="n"/>
      <c r="E659" s="4" t="n"/>
      <c r="F659" s="4" t="n"/>
      <c r="G659" s="4" t="n"/>
      <c r="H659" s="5" t="n"/>
      <c r="I659" s="6" t="n"/>
      <c r="J659" s="4" t="n"/>
      <c r="K659" s="4" t="n"/>
      <c r="L659" s="5" t="n"/>
      <c r="M659" s="6" t="n"/>
      <c r="N659" s="4" t="n"/>
      <c r="O659" s="4" t="n"/>
      <c r="P659" s="5" t="n"/>
      <c r="Q659" s="6" t="n"/>
      <c r="R659" s="6" t="n"/>
      <c r="S659" s="7">
        <f>IF(OR(O659="",Q659=""),"",IFERROR(IF(AND(INDEX(Fees!$D$5:$D$15,MATCH(O659,Fees!$A$5:$A$15,0))&gt;0,Q659&lt;INDEX(Fees!$D$5:$D$15,MATCH(O659,Fees!$A$5:$A$15,0))),Q659*INDEX(Fees!$E$5:$E$15,MATCH(O659,Fees!$A$5:$A$15,0))+INDEX(Fees!$F$5:$F$15,MATCH(O659,Fees!$A$5:$A$15,0)),Q659*INDEX(Fees!$B$5:$B$15,MATCH(O659,Fees!$A$5:$A$15,0))+INDEX(Fees!$C$5:$C$15,MATCH(O659,Fees!$A$5:$A$15,0))),""))</f>
        <v/>
      </c>
      <c r="T659" s="6" t="n"/>
      <c r="U659" s="7">
        <f>IF(AND(N659="Sold",Q659&lt;&gt;""),Q659-N(I659)-N(R659)-IF(T659&lt;&gt;"",T659,N(S659)),"")</f>
        <v/>
      </c>
      <c r="V659" s="8">
        <f>IF(AND(U659&lt;&gt;"",N(Q659)&gt;0),U659/Q659,"")</f>
        <v/>
      </c>
      <c r="W659" s="9">
        <f>IF(AND(ISNUMBER(P659),ISNUMBER(L659)),P659-L659,"")</f>
        <v/>
      </c>
      <c r="X659" s="4" t="n"/>
    </row>
    <row r="660">
      <c r="A660" s="4" t="n"/>
      <c r="B660" s="4" t="n"/>
      <c r="C660" s="4" t="n"/>
      <c r="D660" s="4" t="n"/>
      <c r="E660" s="4" t="n"/>
      <c r="F660" s="4" t="n"/>
      <c r="G660" s="4" t="n"/>
      <c r="H660" s="5" t="n"/>
      <c r="I660" s="6" t="n"/>
      <c r="J660" s="4" t="n"/>
      <c r="K660" s="4" t="n"/>
      <c r="L660" s="5" t="n"/>
      <c r="M660" s="6" t="n"/>
      <c r="N660" s="4" t="n"/>
      <c r="O660" s="4" t="n"/>
      <c r="P660" s="5" t="n"/>
      <c r="Q660" s="6" t="n"/>
      <c r="R660" s="6" t="n"/>
      <c r="S660" s="7">
        <f>IF(OR(O660="",Q660=""),"",IFERROR(IF(AND(INDEX(Fees!$D$5:$D$15,MATCH(O660,Fees!$A$5:$A$15,0))&gt;0,Q660&lt;INDEX(Fees!$D$5:$D$15,MATCH(O660,Fees!$A$5:$A$15,0))),Q660*INDEX(Fees!$E$5:$E$15,MATCH(O660,Fees!$A$5:$A$15,0))+INDEX(Fees!$F$5:$F$15,MATCH(O660,Fees!$A$5:$A$15,0)),Q660*INDEX(Fees!$B$5:$B$15,MATCH(O660,Fees!$A$5:$A$15,0))+INDEX(Fees!$C$5:$C$15,MATCH(O660,Fees!$A$5:$A$15,0))),""))</f>
        <v/>
      </c>
      <c r="T660" s="6" t="n"/>
      <c r="U660" s="7">
        <f>IF(AND(N660="Sold",Q660&lt;&gt;""),Q660-N(I660)-N(R660)-IF(T660&lt;&gt;"",T660,N(S660)),"")</f>
        <v/>
      </c>
      <c r="V660" s="8">
        <f>IF(AND(U660&lt;&gt;"",N(Q660)&gt;0),U660/Q660,"")</f>
        <v/>
      </c>
      <c r="W660" s="9">
        <f>IF(AND(ISNUMBER(P660),ISNUMBER(L660)),P660-L660,"")</f>
        <v/>
      </c>
      <c r="X660" s="4" t="n"/>
    </row>
    <row r="661">
      <c r="A661" s="4" t="n"/>
      <c r="B661" s="4" t="n"/>
      <c r="C661" s="4" t="n"/>
      <c r="D661" s="4" t="n"/>
      <c r="E661" s="4" t="n"/>
      <c r="F661" s="4" t="n"/>
      <c r="G661" s="4" t="n"/>
      <c r="H661" s="5" t="n"/>
      <c r="I661" s="6" t="n"/>
      <c r="J661" s="4" t="n"/>
      <c r="K661" s="4" t="n"/>
      <c r="L661" s="5" t="n"/>
      <c r="M661" s="6" t="n"/>
      <c r="N661" s="4" t="n"/>
      <c r="O661" s="4" t="n"/>
      <c r="P661" s="5" t="n"/>
      <c r="Q661" s="6" t="n"/>
      <c r="R661" s="6" t="n"/>
      <c r="S661" s="7">
        <f>IF(OR(O661="",Q661=""),"",IFERROR(IF(AND(INDEX(Fees!$D$5:$D$15,MATCH(O661,Fees!$A$5:$A$15,0))&gt;0,Q661&lt;INDEX(Fees!$D$5:$D$15,MATCH(O661,Fees!$A$5:$A$15,0))),Q661*INDEX(Fees!$E$5:$E$15,MATCH(O661,Fees!$A$5:$A$15,0))+INDEX(Fees!$F$5:$F$15,MATCH(O661,Fees!$A$5:$A$15,0)),Q661*INDEX(Fees!$B$5:$B$15,MATCH(O661,Fees!$A$5:$A$15,0))+INDEX(Fees!$C$5:$C$15,MATCH(O661,Fees!$A$5:$A$15,0))),""))</f>
        <v/>
      </c>
      <c r="T661" s="6" t="n"/>
      <c r="U661" s="7">
        <f>IF(AND(N661="Sold",Q661&lt;&gt;""),Q661-N(I661)-N(R661)-IF(T661&lt;&gt;"",T661,N(S661)),"")</f>
        <v/>
      </c>
      <c r="V661" s="8">
        <f>IF(AND(U661&lt;&gt;"",N(Q661)&gt;0),U661/Q661,"")</f>
        <v/>
      </c>
      <c r="W661" s="9">
        <f>IF(AND(ISNUMBER(P661),ISNUMBER(L661)),P661-L661,"")</f>
        <v/>
      </c>
      <c r="X661" s="4" t="n"/>
    </row>
    <row r="662">
      <c r="A662" s="4" t="n"/>
      <c r="B662" s="4" t="n"/>
      <c r="C662" s="4" t="n"/>
      <c r="D662" s="4" t="n"/>
      <c r="E662" s="4" t="n"/>
      <c r="F662" s="4" t="n"/>
      <c r="G662" s="4" t="n"/>
      <c r="H662" s="5" t="n"/>
      <c r="I662" s="6" t="n"/>
      <c r="J662" s="4" t="n"/>
      <c r="K662" s="4" t="n"/>
      <c r="L662" s="5" t="n"/>
      <c r="M662" s="6" t="n"/>
      <c r="N662" s="4" t="n"/>
      <c r="O662" s="4" t="n"/>
      <c r="P662" s="5" t="n"/>
      <c r="Q662" s="6" t="n"/>
      <c r="R662" s="6" t="n"/>
      <c r="S662" s="7">
        <f>IF(OR(O662="",Q662=""),"",IFERROR(IF(AND(INDEX(Fees!$D$5:$D$15,MATCH(O662,Fees!$A$5:$A$15,0))&gt;0,Q662&lt;INDEX(Fees!$D$5:$D$15,MATCH(O662,Fees!$A$5:$A$15,0))),Q662*INDEX(Fees!$E$5:$E$15,MATCH(O662,Fees!$A$5:$A$15,0))+INDEX(Fees!$F$5:$F$15,MATCH(O662,Fees!$A$5:$A$15,0)),Q662*INDEX(Fees!$B$5:$B$15,MATCH(O662,Fees!$A$5:$A$15,0))+INDEX(Fees!$C$5:$C$15,MATCH(O662,Fees!$A$5:$A$15,0))),""))</f>
        <v/>
      </c>
      <c r="T662" s="6" t="n"/>
      <c r="U662" s="7">
        <f>IF(AND(N662="Sold",Q662&lt;&gt;""),Q662-N(I662)-N(R662)-IF(T662&lt;&gt;"",T662,N(S662)),"")</f>
        <v/>
      </c>
      <c r="V662" s="8">
        <f>IF(AND(U662&lt;&gt;"",N(Q662)&gt;0),U662/Q662,"")</f>
        <v/>
      </c>
      <c r="W662" s="9">
        <f>IF(AND(ISNUMBER(P662),ISNUMBER(L662)),P662-L662,"")</f>
        <v/>
      </c>
      <c r="X662" s="4" t="n"/>
    </row>
    <row r="663">
      <c r="A663" s="4" t="n"/>
      <c r="B663" s="4" t="n"/>
      <c r="C663" s="4" t="n"/>
      <c r="D663" s="4" t="n"/>
      <c r="E663" s="4" t="n"/>
      <c r="F663" s="4" t="n"/>
      <c r="G663" s="4" t="n"/>
      <c r="H663" s="5" t="n"/>
      <c r="I663" s="6" t="n"/>
      <c r="J663" s="4" t="n"/>
      <c r="K663" s="4" t="n"/>
      <c r="L663" s="5" t="n"/>
      <c r="M663" s="6" t="n"/>
      <c r="N663" s="4" t="n"/>
      <c r="O663" s="4" t="n"/>
      <c r="P663" s="5" t="n"/>
      <c r="Q663" s="6" t="n"/>
      <c r="R663" s="6" t="n"/>
      <c r="S663" s="7">
        <f>IF(OR(O663="",Q663=""),"",IFERROR(IF(AND(INDEX(Fees!$D$5:$D$15,MATCH(O663,Fees!$A$5:$A$15,0))&gt;0,Q663&lt;INDEX(Fees!$D$5:$D$15,MATCH(O663,Fees!$A$5:$A$15,0))),Q663*INDEX(Fees!$E$5:$E$15,MATCH(O663,Fees!$A$5:$A$15,0))+INDEX(Fees!$F$5:$F$15,MATCH(O663,Fees!$A$5:$A$15,0)),Q663*INDEX(Fees!$B$5:$B$15,MATCH(O663,Fees!$A$5:$A$15,0))+INDEX(Fees!$C$5:$C$15,MATCH(O663,Fees!$A$5:$A$15,0))),""))</f>
        <v/>
      </c>
      <c r="T663" s="6" t="n"/>
      <c r="U663" s="7">
        <f>IF(AND(N663="Sold",Q663&lt;&gt;""),Q663-N(I663)-N(R663)-IF(T663&lt;&gt;"",T663,N(S663)),"")</f>
        <v/>
      </c>
      <c r="V663" s="8">
        <f>IF(AND(U663&lt;&gt;"",N(Q663)&gt;0),U663/Q663,"")</f>
        <v/>
      </c>
      <c r="W663" s="9">
        <f>IF(AND(ISNUMBER(P663),ISNUMBER(L663)),P663-L663,"")</f>
        <v/>
      </c>
      <c r="X663" s="4" t="n"/>
    </row>
    <row r="664">
      <c r="A664" s="4" t="n"/>
      <c r="B664" s="4" t="n"/>
      <c r="C664" s="4" t="n"/>
      <c r="D664" s="4" t="n"/>
      <c r="E664" s="4" t="n"/>
      <c r="F664" s="4" t="n"/>
      <c r="G664" s="4" t="n"/>
      <c r="H664" s="5" t="n"/>
      <c r="I664" s="6" t="n"/>
      <c r="J664" s="4" t="n"/>
      <c r="K664" s="4" t="n"/>
      <c r="L664" s="5" t="n"/>
      <c r="M664" s="6" t="n"/>
      <c r="N664" s="4" t="n"/>
      <c r="O664" s="4" t="n"/>
      <c r="P664" s="5" t="n"/>
      <c r="Q664" s="6" t="n"/>
      <c r="R664" s="6" t="n"/>
      <c r="S664" s="7">
        <f>IF(OR(O664="",Q664=""),"",IFERROR(IF(AND(INDEX(Fees!$D$5:$D$15,MATCH(O664,Fees!$A$5:$A$15,0))&gt;0,Q664&lt;INDEX(Fees!$D$5:$D$15,MATCH(O664,Fees!$A$5:$A$15,0))),Q664*INDEX(Fees!$E$5:$E$15,MATCH(O664,Fees!$A$5:$A$15,0))+INDEX(Fees!$F$5:$F$15,MATCH(O664,Fees!$A$5:$A$15,0)),Q664*INDEX(Fees!$B$5:$B$15,MATCH(O664,Fees!$A$5:$A$15,0))+INDEX(Fees!$C$5:$C$15,MATCH(O664,Fees!$A$5:$A$15,0))),""))</f>
        <v/>
      </c>
      <c r="T664" s="6" t="n"/>
      <c r="U664" s="7">
        <f>IF(AND(N664="Sold",Q664&lt;&gt;""),Q664-N(I664)-N(R664)-IF(T664&lt;&gt;"",T664,N(S664)),"")</f>
        <v/>
      </c>
      <c r="V664" s="8">
        <f>IF(AND(U664&lt;&gt;"",N(Q664)&gt;0),U664/Q664,"")</f>
        <v/>
      </c>
      <c r="W664" s="9">
        <f>IF(AND(ISNUMBER(P664),ISNUMBER(L664)),P664-L664,"")</f>
        <v/>
      </c>
      <c r="X664" s="4" t="n"/>
    </row>
    <row r="665">
      <c r="A665" s="4" t="n"/>
      <c r="B665" s="4" t="n"/>
      <c r="C665" s="4" t="n"/>
      <c r="D665" s="4" t="n"/>
      <c r="E665" s="4" t="n"/>
      <c r="F665" s="4" t="n"/>
      <c r="G665" s="4" t="n"/>
      <c r="H665" s="5" t="n"/>
      <c r="I665" s="6" t="n"/>
      <c r="J665" s="4" t="n"/>
      <c r="K665" s="4" t="n"/>
      <c r="L665" s="5" t="n"/>
      <c r="M665" s="6" t="n"/>
      <c r="N665" s="4" t="n"/>
      <c r="O665" s="4" t="n"/>
      <c r="P665" s="5" t="n"/>
      <c r="Q665" s="6" t="n"/>
      <c r="R665" s="6" t="n"/>
      <c r="S665" s="7">
        <f>IF(OR(O665="",Q665=""),"",IFERROR(IF(AND(INDEX(Fees!$D$5:$D$15,MATCH(O665,Fees!$A$5:$A$15,0))&gt;0,Q665&lt;INDEX(Fees!$D$5:$D$15,MATCH(O665,Fees!$A$5:$A$15,0))),Q665*INDEX(Fees!$E$5:$E$15,MATCH(O665,Fees!$A$5:$A$15,0))+INDEX(Fees!$F$5:$F$15,MATCH(O665,Fees!$A$5:$A$15,0)),Q665*INDEX(Fees!$B$5:$B$15,MATCH(O665,Fees!$A$5:$A$15,0))+INDEX(Fees!$C$5:$C$15,MATCH(O665,Fees!$A$5:$A$15,0))),""))</f>
        <v/>
      </c>
      <c r="T665" s="6" t="n"/>
      <c r="U665" s="7">
        <f>IF(AND(N665="Sold",Q665&lt;&gt;""),Q665-N(I665)-N(R665)-IF(T665&lt;&gt;"",T665,N(S665)),"")</f>
        <v/>
      </c>
      <c r="V665" s="8">
        <f>IF(AND(U665&lt;&gt;"",N(Q665)&gt;0),U665/Q665,"")</f>
        <v/>
      </c>
      <c r="W665" s="9">
        <f>IF(AND(ISNUMBER(P665),ISNUMBER(L665)),P665-L665,"")</f>
        <v/>
      </c>
      <c r="X665" s="4" t="n"/>
    </row>
    <row r="666">
      <c r="A666" s="4" t="n"/>
      <c r="B666" s="4" t="n"/>
      <c r="C666" s="4" t="n"/>
      <c r="D666" s="4" t="n"/>
      <c r="E666" s="4" t="n"/>
      <c r="F666" s="4" t="n"/>
      <c r="G666" s="4" t="n"/>
      <c r="H666" s="5" t="n"/>
      <c r="I666" s="6" t="n"/>
      <c r="J666" s="4" t="n"/>
      <c r="K666" s="4" t="n"/>
      <c r="L666" s="5" t="n"/>
      <c r="M666" s="6" t="n"/>
      <c r="N666" s="4" t="n"/>
      <c r="O666" s="4" t="n"/>
      <c r="P666" s="5" t="n"/>
      <c r="Q666" s="6" t="n"/>
      <c r="R666" s="6" t="n"/>
      <c r="S666" s="7">
        <f>IF(OR(O666="",Q666=""),"",IFERROR(IF(AND(INDEX(Fees!$D$5:$D$15,MATCH(O666,Fees!$A$5:$A$15,0))&gt;0,Q666&lt;INDEX(Fees!$D$5:$D$15,MATCH(O666,Fees!$A$5:$A$15,0))),Q666*INDEX(Fees!$E$5:$E$15,MATCH(O666,Fees!$A$5:$A$15,0))+INDEX(Fees!$F$5:$F$15,MATCH(O666,Fees!$A$5:$A$15,0)),Q666*INDEX(Fees!$B$5:$B$15,MATCH(O666,Fees!$A$5:$A$15,0))+INDEX(Fees!$C$5:$C$15,MATCH(O666,Fees!$A$5:$A$15,0))),""))</f>
        <v/>
      </c>
      <c r="T666" s="6" t="n"/>
      <c r="U666" s="7">
        <f>IF(AND(N666="Sold",Q666&lt;&gt;""),Q666-N(I666)-N(R666)-IF(T666&lt;&gt;"",T666,N(S666)),"")</f>
        <v/>
      </c>
      <c r="V666" s="8">
        <f>IF(AND(U666&lt;&gt;"",N(Q666)&gt;0),U666/Q666,"")</f>
        <v/>
      </c>
      <c r="W666" s="9">
        <f>IF(AND(ISNUMBER(P666),ISNUMBER(L666)),P666-L666,"")</f>
        <v/>
      </c>
      <c r="X666" s="4" t="n"/>
    </row>
    <row r="667">
      <c r="A667" s="4" t="n"/>
      <c r="B667" s="4" t="n"/>
      <c r="C667" s="4" t="n"/>
      <c r="D667" s="4" t="n"/>
      <c r="E667" s="4" t="n"/>
      <c r="F667" s="4" t="n"/>
      <c r="G667" s="4" t="n"/>
      <c r="H667" s="5" t="n"/>
      <c r="I667" s="6" t="n"/>
      <c r="J667" s="4" t="n"/>
      <c r="K667" s="4" t="n"/>
      <c r="L667" s="5" t="n"/>
      <c r="M667" s="6" t="n"/>
      <c r="N667" s="4" t="n"/>
      <c r="O667" s="4" t="n"/>
      <c r="P667" s="5" t="n"/>
      <c r="Q667" s="6" t="n"/>
      <c r="R667" s="6" t="n"/>
      <c r="S667" s="7">
        <f>IF(OR(O667="",Q667=""),"",IFERROR(IF(AND(INDEX(Fees!$D$5:$D$15,MATCH(O667,Fees!$A$5:$A$15,0))&gt;0,Q667&lt;INDEX(Fees!$D$5:$D$15,MATCH(O667,Fees!$A$5:$A$15,0))),Q667*INDEX(Fees!$E$5:$E$15,MATCH(O667,Fees!$A$5:$A$15,0))+INDEX(Fees!$F$5:$F$15,MATCH(O667,Fees!$A$5:$A$15,0)),Q667*INDEX(Fees!$B$5:$B$15,MATCH(O667,Fees!$A$5:$A$15,0))+INDEX(Fees!$C$5:$C$15,MATCH(O667,Fees!$A$5:$A$15,0))),""))</f>
        <v/>
      </c>
      <c r="T667" s="6" t="n"/>
      <c r="U667" s="7">
        <f>IF(AND(N667="Sold",Q667&lt;&gt;""),Q667-N(I667)-N(R667)-IF(T667&lt;&gt;"",T667,N(S667)),"")</f>
        <v/>
      </c>
      <c r="V667" s="8">
        <f>IF(AND(U667&lt;&gt;"",N(Q667)&gt;0),U667/Q667,"")</f>
        <v/>
      </c>
      <c r="W667" s="9">
        <f>IF(AND(ISNUMBER(P667),ISNUMBER(L667)),P667-L667,"")</f>
        <v/>
      </c>
      <c r="X667" s="4" t="n"/>
    </row>
    <row r="668">
      <c r="A668" s="4" t="n"/>
      <c r="B668" s="4" t="n"/>
      <c r="C668" s="4" t="n"/>
      <c r="D668" s="4" t="n"/>
      <c r="E668" s="4" t="n"/>
      <c r="F668" s="4" t="n"/>
      <c r="G668" s="4" t="n"/>
      <c r="H668" s="5" t="n"/>
      <c r="I668" s="6" t="n"/>
      <c r="J668" s="4" t="n"/>
      <c r="K668" s="4" t="n"/>
      <c r="L668" s="5" t="n"/>
      <c r="M668" s="6" t="n"/>
      <c r="N668" s="4" t="n"/>
      <c r="O668" s="4" t="n"/>
      <c r="P668" s="5" t="n"/>
      <c r="Q668" s="6" t="n"/>
      <c r="R668" s="6" t="n"/>
      <c r="S668" s="7">
        <f>IF(OR(O668="",Q668=""),"",IFERROR(IF(AND(INDEX(Fees!$D$5:$D$15,MATCH(O668,Fees!$A$5:$A$15,0))&gt;0,Q668&lt;INDEX(Fees!$D$5:$D$15,MATCH(O668,Fees!$A$5:$A$15,0))),Q668*INDEX(Fees!$E$5:$E$15,MATCH(O668,Fees!$A$5:$A$15,0))+INDEX(Fees!$F$5:$F$15,MATCH(O668,Fees!$A$5:$A$15,0)),Q668*INDEX(Fees!$B$5:$B$15,MATCH(O668,Fees!$A$5:$A$15,0))+INDEX(Fees!$C$5:$C$15,MATCH(O668,Fees!$A$5:$A$15,0))),""))</f>
        <v/>
      </c>
      <c r="T668" s="6" t="n"/>
      <c r="U668" s="7">
        <f>IF(AND(N668="Sold",Q668&lt;&gt;""),Q668-N(I668)-N(R668)-IF(T668&lt;&gt;"",T668,N(S668)),"")</f>
        <v/>
      </c>
      <c r="V668" s="8">
        <f>IF(AND(U668&lt;&gt;"",N(Q668)&gt;0),U668/Q668,"")</f>
        <v/>
      </c>
      <c r="W668" s="9">
        <f>IF(AND(ISNUMBER(P668),ISNUMBER(L668)),P668-L668,"")</f>
        <v/>
      </c>
      <c r="X668" s="4" t="n"/>
    </row>
    <row r="669">
      <c r="A669" s="4" t="n"/>
      <c r="B669" s="4" t="n"/>
      <c r="C669" s="4" t="n"/>
      <c r="D669" s="4" t="n"/>
      <c r="E669" s="4" t="n"/>
      <c r="F669" s="4" t="n"/>
      <c r="G669" s="4" t="n"/>
      <c r="H669" s="5" t="n"/>
      <c r="I669" s="6" t="n"/>
      <c r="J669" s="4" t="n"/>
      <c r="K669" s="4" t="n"/>
      <c r="L669" s="5" t="n"/>
      <c r="M669" s="6" t="n"/>
      <c r="N669" s="4" t="n"/>
      <c r="O669" s="4" t="n"/>
      <c r="P669" s="5" t="n"/>
      <c r="Q669" s="6" t="n"/>
      <c r="R669" s="6" t="n"/>
      <c r="S669" s="7">
        <f>IF(OR(O669="",Q669=""),"",IFERROR(IF(AND(INDEX(Fees!$D$5:$D$15,MATCH(O669,Fees!$A$5:$A$15,0))&gt;0,Q669&lt;INDEX(Fees!$D$5:$D$15,MATCH(O669,Fees!$A$5:$A$15,0))),Q669*INDEX(Fees!$E$5:$E$15,MATCH(O669,Fees!$A$5:$A$15,0))+INDEX(Fees!$F$5:$F$15,MATCH(O669,Fees!$A$5:$A$15,0)),Q669*INDEX(Fees!$B$5:$B$15,MATCH(O669,Fees!$A$5:$A$15,0))+INDEX(Fees!$C$5:$C$15,MATCH(O669,Fees!$A$5:$A$15,0))),""))</f>
        <v/>
      </c>
      <c r="T669" s="6" t="n"/>
      <c r="U669" s="7">
        <f>IF(AND(N669="Sold",Q669&lt;&gt;""),Q669-N(I669)-N(R669)-IF(T669&lt;&gt;"",T669,N(S669)),"")</f>
        <v/>
      </c>
      <c r="V669" s="8">
        <f>IF(AND(U669&lt;&gt;"",N(Q669)&gt;0),U669/Q669,"")</f>
        <v/>
      </c>
      <c r="W669" s="9">
        <f>IF(AND(ISNUMBER(P669),ISNUMBER(L669)),P669-L669,"")</f>
        <v/>
      </c>
      <c r="X669" s="4" t="n"/>
    </row>
    <row r="670">
      <c r="A670" s="4" t="n"/>
      <c r="B670" s="4" t="n"/>
      <c r="C670" s="4" t="n"/>
      <c r="D670" s="4" t="n"/>
      <c r="E670" s="4" t="n"/>
      <c r="F670" s="4" t="n"/>
      <c r="G670" s="4" t="n"/>
      <c r="H670" s="5" t="n"/>
      <c r="I670" s="6" t="n"/>
      <c r="J670" s="4" t="n"/>
      <c r="K670" s="4" t="n"/>
      <c r="L670" s="5" t="n"/>
      <c r="M670" s="6" t="n"/>
      <c r="N670" s="4" t="n"/>
      <c r="O670" s="4" t="n"/>
      <c r="P670" s="5" t="n"/>
      <c r="Q670" s="6" t="n"/>
      <c r="R670" s="6" t="n"/>
      <c r="S670" s="7">
        <f>IF(OR(O670="",Q670=""),"",IFERROR(IF(AND(INDEX(Fees!$D$5:$D$15,MATCH(O670,Fees!$A$5:$A$15,0))&gt;0,Q670&lt;INDEX(Fees!$D$5:$D$15,MATCH(O670,Fees!$A$5:$A$15,0))),Q670*INDEX(Fees!$E$5:$E$15,MATCH(O670,Fees!$A$5:$A$15,0))+INDEX(Fees!$F$5:$F$15,MATCH(O670,Fees!$A$5:$A$15,0)),Q670*INDEX(Fees!$B$5:$B$15,MATCH(O670,Fees!$A$5:$A$15,0))+INDEX(Fees!$C$5:$C$15,MATCH(O670,Fees!$A$5:$A$15,0))),""))</f>
        <v/>
      </c>
      <c r="T670" s="6" t="n"/>
      <c r="U670" s="7">
        <f>IF(AND(N670="Sold",Q670&lt;&gt;""),Q670-N(I670)-N(R670)-IF(T670&lt;&gt;"",T670,N(S670)),"")</f>
        <v/>
      </c>
      <c r="V670" s="8">
        <f>IF(AND(U670&lt;&gt;"",N(Q670)&gt;0),U670/Q670,"")</f>
        <v/>
      </c>
      <c r="W670" s="9">
        <f>IF(AND(ISNUMBER(P670),ISNUMBER(L670)),P670-L670,"")</f>
        <v/>
      </c>
      <c r="X670" s="4" t="n"/>
    </row>
    <row r="671">
      <c r="A671" s="4" t="n"/>
      <c r="B671" s="4" t="n"/>
      <c r="C671" s="4" t="n"/>
      <c r="D671" s="4" t="n"/>
      <c r="E671" s="4" t="n"/>
      <c r="F671" s="4" t="n"/>
      <c r="G671" s="4" t="n"/>
      <c r="H671" s="5" t="n"/>
      <c r="I671" s="6" t="n"/>
      <c r="J671" s="4" t="n"/>
      <c r="K671" s="4" t="n"/>
      <c r="L671" s="5" t="n"/>
      <c r="M671" s="6" t="n"/>
      <c r="N671" s="4" t="n"/>
      <c r="O671" s="4" t="n"/>
      <c r="P671" s="5" t="n"/>
      <c r="Q671" s="6" t="n"/>
      <c r="R671" s="6" t="n"/>
      <c r="S671" s="7">
        <f>IF(OR(O671="",Q671=""),"",IFERROR(IF(AND(INDEX(Fees!$D$5:$D$15,MATCH(O671,Fees!$A$5:$A$15,0))&gt;0,Q671&lt;INDEX(Fees!$D$5:$D$15,MATCH(O671,Fees!$A$5:$A$15,0))),Q671*INDEX(Fees!$E$5:$E$15,MATCH(O671,Fees!$A$5:$A$15,0))+INDEX(Fees!$F$5:$F$15,MATCH(O671,Fees!$A$5:$A$15,0)),Q671*INDEX(Fees!$B$5:$B$15,MATCH(O671,Fees!$A$5:$A$15,0))+INDEX(Fees!$C$5:$C$15,MATCH(O671,Fees!$A$5:$A$15,0))),""))</f>
        <v/>
      </c>
      <c r="T671" s="6" t="n"/>
      <c r="U671" s="7">
        <f>IF(AND(N671="Sold",Q671&lt;&gt;""),Q671-N(I671)-N(R671)-IF(T671&lt;&gt;"",T671,N(S671)),"")</f>
        <v/>
      </c>
      <c r="V671" s="8">
        <f>IF(AND(U671&lt;&gt;"",N(Q671)&gt;0),U671/Q671,"")</f>
        <v/>
      </c>
      <c r="W671" s="9">
        <f>IF(AND(ISNUMBER(P671),ISNUMBER(L671)),P671-L671,"")</f>
        <v/>
      </c>
      <c r="X671" s="4" t="n"/>
    </row>
    <row r="672">
      <c r="A672" s="4" t="n"/>
      <c r="B672" s="4" t="n"/>
      <c r="C672" s="4" t="n"/>
      <c r="D672" s="4" t="n"/>
      <c r="E672" s="4" t="n"/>
      <c r="F672" s="4" t="n"/>
      <c r="G672" s="4" t="n"/>
      <c r="H672" s="5" t="n"/>
      <c r="I672" s="6" t="n"/>
      <c r="J672" s="4" t="n"/>
      <c r="K672" s="4" t="n"/>
      <c r="L672" s="5" t="n"/>
      <c r="M672" s="6" t="n"/>
      <c r="N672" s="4" t="n"/>
      <c r="O672" s="4" t="n"/>
      <c r="P672" s="5" t="n"/>
      <c r="Q672" s="6" t="n"/>
      <c r="R672" s="6" t="n"/>
      <c r="S672" s="7">
        <f>IF(OR(O672="",Q672=""),"",IFERROR(IF(AND(INDEX(Fees!$D$5:$D$15,MATCH(O672,Fees!$A$5:$A$15,0))&gt;0,Q672&lt;INDEX(Fees!$D$5:$D$15,MATCH(O672,Fees!$A$5:$A$15,0))),Q672*INDEX(Fees!$E$5:$E$15,MATCH(O672,Fees!$A$5:$A$15,0))+INDEX(Fees!$F$5:$F$15,MATCH(O672,Fees!$A$5:$A$15,0)),Q672*INDEX(Fees!$B$5:$B$15,MATCH(O672,Fees!$A$5:$A$15,0))+INDEX(Fees!$C$5:$C$15,MATCH(O672,Fees!$A$5:$A$15,0))),""))</f>
        <v/>
      </c>
      <c r="T672" s="6" t="n"/>
      <c r="U672" s="7">
        <f>IF(AND(N672="Sold",Q672&lt;&gt;""),Q672-N(I672)-N(R672)-IF(T672&lt;&gt;"",T672,N(S672)),"")</f>
        <v/>
      </c>
      <c r="V672" s="8">
        <f>IF(AND(U672&lt;&gt;"",N(Q672)&gt;0),U672/Q672,"")</f>
        <v/>
      </c>
      <c r="W672" s="9">
        <f>IF(AND(ISNUMBER(P672),ISNUMBER(L672)),P672-L672,"")</f>
        <v/>
      </c>
      <c r="X672" s="4" t="n"/>
    </row>
    <row r="673">
      <c r="A673" s="4" t="n"/>
      <c r="B673" s="4" t="n"/>
      <c r="C673" s="4" t="n"/>
      <c r="D673" s="4" t="n"/>
      <c r="E673" s="4" t="n"/>
      <c r="F673" s="4" t="n"/>
      <c r="G673" s="4" t="n"/>
      <c r="H673" s="5" t="n"/>
      <c r="I673" s="6" t="n"/>
      <c r="J673" s="4" t="n"/>
      <c r="K673" s="4" t="n"/>
      <c r="L673" s="5" t="n"/>
      <c r="M673" s="6" t="n"/>
      <c r="N673" s="4" t="n"/>
      <c r="O673" s="4" t="n"/>
      <c r="P673" s="5" t="n"/>
      <c r="Q673" s="6" t="n"/>
      <c r="R673" s="6" t="n"/>
      <c r="S673" s="7">
        <f>IF(OR(O673="",Q673=""),"",IFERROR(IF(AND(INDEX(Fees!$D$5:$D$15,MATCH(O673,Fees!$A$5:$A$15,0))&gt;0,Q673&lt;INDEX(Fees!$D$5:$D$15,MATCH(O673,Fees!$A$5:$A$15,0))),Q673*INDEX(Fees!$E$5:$E$15,MATCH(O673,Fees!$A$5:$A$15,0))+INDEX(Fees!$F$5:$F$15,MATCH(O673,Fees!$A$5:$A$15,0)),Q673*INDEX(Fees!$B$5:$B$15,MATCH(O673,Fees!$A$5:$A$15,0))+INDEX(Fees!$C$5:$C$15,MATCH(O673,Fees!$A$5:$A$15,0))),""))</f>
        <v/>
      </c>
      <c r="T673" s="6" t="n"/>
      <c r="U673" s="7">
        <f>IF(AND(N673="Sold",Q673&lt;&gt;""),Q673-N(I673)-N(R673)-IF(T673&lt;&gt;"",T673,N(S673)),"")</f>
        <v/>
      </c>
      <c r="V673" s="8">
        <f>IF(AND(U673&lt;&gt;"",N(Q673)&gt;0),U673/Q673,"")</f>
        <v/>
      </c>
      <c r="W673" s="9">
        <f>IF(AND(ISNUMBER(P673),ISNUMBER(L673)),P673-L673,"")</f>
        <v/>
      </c>
      <c r="X673" s="4" t="n"/>
    </row>
    <row r="674">
      <c r="A674" s="4" t="n"/>
      <c r="B674" s="4" t="n"/>
      <c r="C674" s="4" t="n"/>
      <c r="D674" s="4" t="n"/>
      <c r="E674" s="4" t="n"/>
      <c r="F674" s="4" t="n"/>
      <c r="G674" s="4" t="n"/>
      <c r="H674" s="5" t="n"/>
      <c r="I674" s="6" t="n"/>
      <c r="J674" s="4" t="n"/>
      <c r="K674" s="4" t="n"/>
      <c r="L674" s="5" t="n"/>
      <c r="M674" s="6" t="n"/>
      <c r="N674" s="4" t="n"/>
      <c r="O674" s="4" t="n"/>
      <c r="P674" s="5" t="n"/>
      <c r="Q674" s="6" t="n"/>
      <c r="R674" s="6" t="n"/>
      <c r="S674" s="7">
        <f>IF(OR(O674="",Q674=""),"",IFERROR(IF(AND(INDEX(Fees!$D$5:$D$15,MATCH(O674,Fees!$A$5:$A$15,0))&gt;0,Q674&lt;INDEX(Fees!$D$5:$D$15,MATCH(O674,Fees!$A$5:$A$15,0))),Q674*INDEX(Fees!$E$5:$E$15,MATCH(O674,Fees!$A$5:$A$15,0))+INDEX(Fees!$F$5:$F$15,MATCH(O674,Fees!$A$5:$A$15,0)),Q674*INDEX(Fees!$B$5:$B$15,MATCH(O674,Fees!$A$5:$A$15,0))+INDEX(Fees!$C$5:$C$15,MATCH(O674,Fees!$A$5:$A$15,0))),""))</f>
        <v/>
      </c>
      <c r="T674" s="6" t="n"/>
      <c r="U674" s="7">
        <f>IF(AND(N674="Sold",Q674&lt;&gt;""),Q674-N(I674)-N(R674)-IF(T674&lt;&gt;"",T674,N(S674)),"")</f>
        <v/>
      </c>
      <c r="V674" s="8">
        <f>IF(AND(U674&lt;&gt;"",N(Q674)&gt;0),U674/Q674,"")</f>
        <v/>
      </c>
      <c r="W674" s="9">
        <f>IF(AND(ISNUMBER(P674),ISNUMBER(L674)),P674-L674,"")</f>
        <v/>
      </c>
      <c r="X674" s="4" t="n"/>
    </row>
    <row r="675">
      <c r="A675" s="4" t="n"/>
      <c r="B675" s="4" t="n"/>
      <c r="C675" s="4" t="n"/>
      <c r="D675" s="4" t="n"/>
      <c r="E675" s="4" t="n"/>
      <c r="F675" s="4" t="n"/>
      <c r="G675" s="4" t="n"/>
      <c r="H675" s="5" t="n"/>
      <c r="I675" s="6" t="n"/>
      <c r="J675" s="4" t="n"/>
      <c r="K675" s="4" t="n"/>
      <c r="L675" s="5" t="n"/>
      <c r="M675" s="6" t="n"/>
      <c r="N675" s="4" t="n"/>
      <c r="O675" s="4" t="n"/>
      <c r="P675" s="5" t="n"/>
      <c r="Q675" s="6" t="n"/>
      <c r="R675" s="6" t="n"/>
      <c r="S675" s="7">
        <f>IF(OR(O675="",Q675=""),"",IFERROR(IF(AND(INDEX(Fees!$D$5:$D$15,MATCH(O675,Fees!$A$5:$A$15,0))&gt;0,Q675&lt;INDEX(Fees!$D$5:$D$15,MATCH(O675,Fees!$A$5:$A$15,0))),Q675*INDEX(Fees!$E$5:$E$15,MATCH(O675,Fees!$A$5:$A$15,0))+INDEX(Fees!$F$5:$F$15,MATCH(O675,Fees!$A$5:$A$15,0)),Q675*INDEX(Fees!$B$5:$B$15,MATCH(O675,Fees!$A$5:$A$15,0))+INDEX(Fees!$C$5:$C$15,MATCH(O675,Fees!$A$5:$A$15,0))),""))</f>
        <v/>
      </c>
      <c r="T675" s="6" t="n"/>
      <c r="U675" s="7">
        <f>IF(AND(N675="Sold",Q675&lt;&gt;""),Q675-N(I675)-N(R675)-IF(T675&lt;&gt;"",T675,N(S675)),"")</f>
        <v/>
      </c>
      <c r="V675" s="8">
        <f>IF(AND(U675&lt;&gt;"",N(Q675)&gt;0),U675/Q675,"")</f>
        <v/>
      </c>
      <c r="W675" s="9">
        <f>IF(AND(ISNUMBER(P675),ISNUMBER(L675)),P675-L675,"")</f>
        <v/>
      </c>
      <c r="X675" s="4" t="n"/>
    </row>
    <row r="676">
      <c r="A676" s="4" t="n"/>
      <c r="B676" s="4" t="n"/>
      <c r="C676" s="4" t="n"/>
      <c r="D676" s="4" t="n"/>
      <c r="E676" s="4" t="n"/>
      <c r="F676" s="4" t="n"/>
      <c r="G676" s="4" t="n"/>
      <c r="H676" s="5" t="n"/>
      <c r="I676" s="6" t="n"/>
      <c r="J676" s="4" t="n"/>
      <c r="K676" s="4" t="n"/>
      <c r="L676" s="5" t="n"/>
      <c r="M676" s="6" t="n"/>
      <c r="N676" s="4" t="n"/>
      <c r="O676" s="4" t="n"/>
      <c r="P676" s="5" t="n"/>
      <c r="Q676" s="6" t="n"/>
      <c r="R676" s="6" t="n"/>
      <c r="S676" s="7">
        <f>IF(OR(O676="",Q676=""),"",IFERROR(IF(AND(INDEX(Fees!$D$5:$D$15,MATCH(O676,Fees!$A$5:$A$15,0))&gt;0,Q676&lt;INDEX(Fees!$D$5:$D$15,MATCH(O676,Fees!$A$5:$A$15,0))),Q676*INDEX(Fees!$E$5:$E$15,MATCH(O676,Fees!$A$5:$A$15,0))+INDEX(Fees!$F$5:$F$15,MATCH(O676,Fees!$A$5:$A$15,0)),Q676*INDEX(Fees!$B$5:$B$15,MATCH(O676,Fees!$A$5:$A$15,0))+INDEX(Fees!$C$5:$C$15,MATCH(O676,Fees!$A$5:$A$15,0))),""))</f>
        <v/>
      </c>
      <c r="T676" s="6" t="n"/>
      <c r="U676" s="7">
        <f>IF(AND(N676="Sold",Q676&lt;&gt;""),Q676-N(I676)-N(R676)-IF(T676&lt;&gt;"",T676,N(S676)),"")</f>
        <v/>
      </c>
      <c r="V676" s="8">
        <f>IF(AND(U676&lt;&gt;"",N(Q676)&gt;0),U676/Q676,"")</f>
        <v/>
      </c>
      <c r="W676" s="9">
        <f>IF(AND(ISNUMBER(P676),ISNUMBER(L676)),P676-L676,"")</f>
        <v/>
      </c>
      <c r="X676" s="4" t="n"/>
    </row>
    <row r="677">
      <c r="A677" s="4" t="n"/>
      <c r="B677" s="4" t="n"/>
      <c r="C677" s="4" t="n"/>
      <c r="D677" s="4" t="n"/>
      <c r="E677" s="4" t="n"/>
      <c r="F677" s="4" t="n"/>
      <c r="G677" s="4" t="n"/>
      <c r="H677" s="5" t="n"/>
      <c r="I677" s="6" t="n"/>
      <c r="J677" s="4" t="n"/>
      <c r="K677" s="4" t="n"/>
      <c r="L677" s="5" t="n"/>
      <c r="M677" s="6" t="n"/>
      <c r="N677" s="4" t="n"/>
      <c r="O677" s="4" t="n"/>
      <c r="P677" s="5" t="n"/>
      <c r="Q677" s="6" t="n"/>
      <c r="R677" s="6" t="n"/>
      <c r="S677" s="7">
        <f>IF(OR(O677="",Q677=""),"",IFERROR(IF(AND(INDEX(Fees!$D$5:$D$15,MATCH(O677,Fees!$A$5:$A$15,0))&gt;0,Q677&lt;INDEX(Fees!$D$5:$D$15,MATCH(O677,Fees!$A$5:$A$15,0))),Q677*INDEX(Fees!$E$5:$E$15,MATCH(O677,Fees!$A$5:$A$15,0))+INDEX(Fees!$F$5:$F$15,MATCH(O677,Fees!$A$5:$A$15,0)),Q677*INDEX(Fees!$B$5:$B$15,MATCH(O677,Fees!$A$5:$A$15,0))+INDEX(Fees!$C$5:$C$15,MATCH(O677,Fees!$A$5:$A$15,0))),""))</f>
        <v/>
      </c>
      <c r="T677" s="6" t="n"/>
      <c r="U677" s="7">
        <f>IF(AND(N677="Sold",Q677&lt;&gt;""),Q677-N(I677)-N(R677)-IF(T677&lt;&gt;"",T677,N(S677)),"")</f>
        <v/>
      </c>
      <c r="V677" s="8">
        <f>IF(AND(U677&lt;&gt;"",N(Q677)&gt;0),U677/Q677,"")</f>
        <v/>
      </c>
      <c r="W677" s="9">
        <f>IF(AND(ISNUMBER(P677),ISNUMBER(L677)),P677-L677,"")</f>
        <v/>
      </c>
      <c r="X677" s="4" t="n"/>
    </row>
    <row r="678">
      <c r="A678" s="4" t="n"/>
      <c r="B678" s="4" t="n"/>
      <c r="C678" s="4" t="n"/>
      <c r="D678" s="4" t="n"/>
      <c r="E678" s="4" t="n"/>
      <c r="F678" s="4" t="n"/>
      <c r="G678" s="4" t="n"/>
      <c r="H678" s="5" t="n"/>
      <c r="I678" s="6" t="n"/>
      <c r="J678" s="4" t="n"/>
      <c r="K678" s="4" t="n"/>
      <c r="L678" s="5" t="n"/>
      <c r="M678" s="6" t="n"/>
      <c r="N678" s="4" t="n"/>
      <c r="O678" s="4" t="n"/>
      <c r="P678" s="5" t="n"/>
      <c r="Q678" s="6" t="n"/>
      <c r="R678" s="6" t="n"/>
      <c r="S678" s="7">
        <f>IF(OR(O678="",Q678=""),"",IFERROR(IF(AND(INDEX(Fees!$D$5:$D$15,MATCH(O678,Fees!$A$5:$A$15,0))&gt;0,Q678&lt;INDEX(Fees!$D$5:$D$15,MATCH(O678,Fees!$A$5:$A$15,0))),Q678*INDEX(Fees!$E$5:$E$15,MATCH(O678,Fees!$A$5:$A$15,0))+INDEX(Fees!$F$5:$F$15,MATCH(O678,Fees!$A$5:$A$15,0)),Q678*INDEX(Fees!$B$5:$B$15,MATCH(O678,Fees!$A$5:$A$15,0))+INDEX(Fees!$C$5:$C$15,MATCH(O678,Fees!$A$5:$A$15,0))),""))</f>
        <v/>
      </c>
      <c r="T678" s="6" t="n"/>
      <c r="U678" s="7">
        <f>IF(AND(N678="Sold",Q678&lt;&gt;""),Q678-N(I678)-N(R678)-IF(T678&lt;&gt;"",T678,N(S678)),"")</f>
        <v/>
      </c>
      <c r="V678" s="8">
        <f>IF(AND(U678&lt;&gt;"",N(Q678)&gt;0),U678/Q678,"")</f>
        <v/>
      </c>
      <c r="W678" s="9">
        <f>IF(AND(ISNUMBER(P678),ISNUMBER(L678)),P678-L678,"")</f>
        <v/>
      </c>
      <c r="X678" s="4" t="n"/>
    </row>
    <row r="679">
      <c r="A679" s="4" t="n"/>
      <c r="B679" s="4" t="n"/>
      <c r="C679" s="4" t="n"/>
      <c r="D679" s="4" t="n"/>
      <c r="E679" s="4" t="n"/>
      <c r="F679" s="4" t="n"/>
      <c r="G679" s="4" t="n"/>
      <c r="H679" s="5" t="n"/>
      <c r="I679" s="6" t="n"/>
      <c r="J679" s="4" t="n"/>
      <c r="K679" s="4" t="n"/>
      <c r="L679" s="5" t="n"/>
      <c r="M679" s="6" t="n"/>
      <c r="N679" s="4" t="n"/>
      <c r="O679" s="4" t="n"/>
      <c r="P679" s="5" t="n"/>
      <c r="Q679" s="6" t="n"/>
      <c r="R679" s="6" t="n"/>
      <c r="S679" s="7">
        <f>IF(OR(O679="",Q679=""),"",IFERROR(IF(AND(INDEX(Fees!$D$5:$D$15,MATCH(O679,Fees!$A$5:$A$15,0))&gt;0,Q679&lt;INDEX(Fees!$D$5:$D$15,MATCH(O679,Fees!$A$5:$A$15,0))),Q679*INDEX(Fees!$E$5:$E$15,MATCH(O679,Fees!$A$5:$A$15,0))+INDEX(Fees!$F$5:$F$15,MATCH(O679,Fees!$A$5:$A$15,0)),Q679*INDEX(Fees!$B$5:$B$15,MATCH(O679,Fees!$A$5:$A$15,0))+INDEX(Fees!$C$5:$C$15,MATCH(O679,Fees!$A$5:$A$15,0))),""))</f>
        <v/>
      </c>
      <c r="T679" s="6" t="n"/>
      <c r="U679" s="7">
        <f>IF(AND(N679="Sold",Q679&lt;&gt;""),Q679-N(I679)-N(R679)-IF(T679&lt;&gt;"",T679,N(S679)),"")</f>
        <v/>
      </c>
      <c r="V679" s="8">
        <f>IF(AND(U679&lt;&gt;"",N(Q679)&gt;0),U679/Q679,"")</f>
        <v/>
      </c>
      <c r="W679" s="9">
        <f>IF(AND(ISNUMBER(P679),ISNUMBER(L679)),P679-L679,"")</f>
        <v/>
      </c>
      <c r="X679" s="4" t="n"/>
    </row>
    <row r="680">
      <c r="A680" s="4" t="n"/>
      <c r="B680" s="4" t="n"/>
      <c r="C680" s="4" t="n"/>
      <c r="D680" s="4" t="n"/>
      <c r="E680" s="4" t="n"/>
      <c r="F680" s="4" t="n"/>
      <c r="G680" s="4" t="n"/>
      <c r="H680" s="5" t="n"/>
      <c r="I680" s="6" t="n"/>
      <c r="J680" s="4" t="n"/>
      <c r="K680" s="4" t="n"/>
      <c r="L680" s="5" t="n"/>
      <c r="M680" s="6" t="n"/>
      <c r="N680" s="4" t="n"/>
      <c r="O680" s="4" t="n"/>
      <c r="P680" s="5" t="n"/>
      <c r="Q680" s="6" t="n"/>
      <c r="R680" s="6" t="n"/>
      <c r="S680" s="7">
        <f>IF(OR(O680="",Q680=""),"",IFERROR(IF(AND(INDEX(Fees!$D$5:$D$15,MATCH(O680,Fees!$A$5:$A$15,0))&gt;0,Q680&lt;INDEX(Fees!$D$5:$D$15,MATCH(O680,Fees!$A$5:$A$15,0))),Q680*INDEX(Fees!$E$5:$E$15,MATCH(O680,Fees!$A$5:$A$15,0))+INDEX(Fees!$F$5:$F$15,MATCH(O680,Fees!$A$5:$A$15,0)),Q680*INDEX(Fees!$B$5:$B$15,MATCH(O680,Fees!$A$5:$A$15,0))+INDEX(Fees!$C$5:$C$15,MATCH(O680,Fees!$A$5:$A$15,0))),""))</f>
        <v/>
      </c>
      <c r="T680" s="6" t="n"/>
      <c r="U680" s="7">
        <f>IF(AND(N680="Sold",Q680&lt;&gt;""),Q680-N(I680)-N(R680)-IF(T680&lt;&gt;"",T680,N(S680)),"")</f>
        <v/>
      </c>
      <c r="V680" s="8">
        <f>IF(AND(U680&lt;&gt;"",N(Q680)&gt;0),U680/Q680,"")</f>
        <v/>
      </c>
      <c r="W680" s="9">
        <f>IF(AND(ISNUMBER(P680),ISNUMBER(L680)),P680-L680,"")</f>
        <v/>
      </c>
      <c r="X680" s="4" t="n"/>
    </row>
    <row r="681">
      <c r="A681" s="4" t="n"/>
      <c r="B681" s="4" t="n"/>
      <c r="C681" s="4" t="n"/>
      <c r="D681" s="4" t="n"/>
      <c r="E681" s="4" t="n"/>
      <c r="F681" s="4" t="n"/>
      <c r="G681" s="4" t="n"/>
      <c r="H681" s="5" t="n"/>
      <c r="I681" s="6" t="n"/>
      <c r="J681" s="4" t="n"/>
      <c r="K681" s="4" t="n"/>
      <c r="L681" s="5" t="n"/>
      <c r="M681" s="6" t="n"/>
      <c r="N681" s="4" t="n"/>
      <c r="O681" s="4" t="n"/>
      <c r="P681" s="5" t="n"/>
      <c r="Q681" s="6" t="n"/>
      <c r="R681" s="6" t="n"/>
      <c r="S681" s="7">
        <f>IF(OR(O681="",Q681=""),"",IFERROR(IF(AND(INDEX(Fees!$D$5:$D$15,MATCH(O681,Fees!$A$5:$A$15,0))&gt;0,Q681&lt;INDEX(Fees!$D$5:$D$15,MATCH(O681,Fees!$A$5:$A$15,0))),Q681*INDEX(Fees!$E$5:$E$15,MATCH(O681,Fees!$A$5:$A$15,0))+INDEX(Fees!$F$5:$F$15,MATCH(O681,Fees!$A$5:$A$15,0)),Q681*INDEX(Fees!$B$5:$B$15,MATCH(O681,Fees!$A$5:$A$15,0))+INDEX(Fees!$C$5:$C$15,MATCH(O681,Fees!$A$5:$A$15,0))),""))</f>
        <v/>
      </c>
      <c r="T681" s="6" t="n"/>
      <c r="U681" s="7">
        <f>IF(AND(N681="Sold",Q681&lt;&gt;""),Q681-N(I681)-N(R681)-IF(T681&lt;&gt;"",T681,N(S681)),"")</f>
        <v/>
      </c>
      <c r="V681" s="8">
        <f>IF(AND(U681&lt;&gt;"",N(Q681)&gt;0),U681/Q681,"")</f>
        <v/>
      </c>
      <c r="W681" s="9">
        <f>IF(AND(ISNUMBER(P681),ISNUMBER(L681)),P681-L681,"")</f>
        <v/>
      </c>
      <c r="X681" s="4" t="n"/>
    </row>
    <row r="682">
      <c r="A682" s="4" t="n"/>
      <c r="B682" s="4" t="n"/>
      <c r="C682" s="4" t="n"/>
      <c r="D682" s="4" t="n"/>
      <c r="E682" s="4" t="n"/>
      <c r="F682" s="4" t="n"/>
      <c r="G682" s="4" t="n"/>
      <c r="H682" s="5" t="n"/>
      <c r="I682" s="6" t="n"/>
      <c r="J682" s="4" t="n"/>
      <c r="K682" s="4" t="n"/>
      <c r="L682" s="5" t="n"/>
      <c r="M682" s="6" t="n"/>
      <c r="N682" s="4" t="n"/>
      <c r="O682" s="4" t="n"/>
      <c r="P682" s="5" t="n"/>
      <c r="Q682" s="6" t="n"/>
      <c r="R682" s="6" t="n"/>
      <c r="S682" s="7">
        <f>IF(OR(O682="",Q682=""),"",IFERROR(IF(AND(INDEX(Fees!$D$5:$D$15,MATCH(O682,Fees!$A$5:$A$15,0))&gt;0,Q682&lt;INDEX(Fees!$D$5:$D$15,MATCH(O682,Fees!$A$5:$A$15,0))),Q682*INDEX(Fees!$E$5:$E$15,MATCH(O682,Fees!$A$5:$A$15,0))+INDEX(Fees!$F$5:$F$15,MATCH(O682,Fees!$A$5:$A$15,0)),Q682*INDEX(Fees!$B$5:$B$15,MATCH(O682,Fees!$A$5:$A$15,0))+INDEX(Fees!$C$5:$C$15,MATCH(O682,Fees!$A$5:$A$15,0))),""))</f>
        <v/>
      </c>
      <c r="T682" s="6" t="n"/>
      <c r="U682" s="7">
        <f>IF(AND(N682="Sold",Q682&lt;&gt;""),Q682-N(I682)-N(R682)-IF(T682&lt;&gt;"",T682,N(S682)),"")</f>
        <v/>
      </c>
      <c r="V682" s="8">
        <f>IF(AND(U682&lt;&gt;"",N(Q682)&gt;0),U682/Q682,"")</f>
        <v/>
      </c>
      <c r="W682" s="9">
        <f>IF(AND(ISNUMBER(P682),ISNUMBER(L682)),P682-L682,"")</f>
        <v/>
      </c>
      <c r="X682" s="4" t="n"/>
    </row>
    <row r="683">
      <c r="A683" s="4" t="n"/>
      <c r="B683" s="4" t="n"/>
      <c r="C683" s="4" t="n"/>
      <c r="D683" s="4" t="n"/>
      <c r="E683" s="4" t="n"/>
      <c r="F683" s="4" t="n"/>
      <c r="G683" s="4" t="n"/>
      <c r="H683" s="5" t="n"/>
      <c r="I683" s="6" t="n"/>
      <c r="J683" s="4" t="n"/>
      <c r="K683" s="4" t="n"/>
      <c r="L683" s="5" t="n"/>
      <c r="M683" s="6" t="n"/>
      <c r="N683" s="4" t="n"/>
      <c r="O683" s="4" t="n"/>
      <c r="P683" s="5" t="n"/>
      <c r="Q683" s="6" t="n"/>
      <c r="R683" s="6" t="n"/>
      <c r="S683" s="7">
        <f>IF(OR(O683="",Q683=""),"",IFERROR(IF(AND(INDEX(Fees!$D$5:$D$15,MATCH(O683,Fees!$A$5:$A$15,0))&gt;0,Q683&lt;INDEX(Fees!$D$5:$D$15,MATCH(O683,Fees!$A$5:$A$15,0))),Q683*INDEX(Fees!$E$5:$E$15,MATCH(O683,Fees!$A$5:$A$15,0))+INDEX(Fees!$F$5:$F$15,MATCH(O683,Fees!$A$5:$A$15,0)),Q683*INDEX(Fees!$B$5:$B$15,MATCH(O683,Fees!$A$5:$A$15,0))+INDEX(Fees!$C$5:$C$15,MATCH(O683,Fees!$A$5:$A$15,0))),""))</f>
        <v/>
      </c>
      <c r="T683" s="6" t="n"/>
      <c r="U683" s="7">
        <f>IF(AND(N683="Sold",Q683&lt;&gt;""),Q683-N(I683)-N(R683)-IF(T683&lt;&gt;"",T683,N(S683)),"")</f>
        <v/>
      </c>
      <c r="V683" s="8">
        <f>IF(AND(U683&lt;&gt;"",N(Q683)&gt;0),U683/Q683,"")</f>
        <v/>
      </c>
      <c r="W683" s="9">
        <f>IF(AND(ISNUMBER(P683),ISNUMBER(L683)),P683-L683,"")</f>
        <v/>
      </c>
      <c r="X683" s="4" t="n"/>
    </row>
    <row r="684">
      <c r="A684" s="4" t="n"/>
      <c r="B684" s="4" t="n"/>
      <c r="C684" s="4" t="n"/>
      <c r="D684" s="4" t="n"/>
      <c r="E684" s="4" t="n"/>
      <c r="F684" s="4" t="n"/>
      <c r="G684" s="4" t="n"/>
      <c r="H684" s="5" t="n"/>
      <c r="I684" s="6" t="n"/>
      <c r="J684" s="4" t="n"/>
      <c r="K684" s="4" t="n"/>
      <c r="L684" s="5" t="n"/>
      <c r="M684" s="6" t="n"/>
      <c r="N684" s="4" t="n"/>
      <c r="O684" s="4" t="n"/>
      <c r="P684" s="5" t="n"/>
      <c r="Q684" s="6" t="n"/>
      <c r="R684" s="6" t="n"/>
      <c r="S684" s="7">
        <f>IF(OR(O684="",Q684=""),"",IFERROR(IF(AND(INDEX(Fees!$D$5:$D$15,MATCH(O684,Fees!$A$5:$A$15,0))&gt;0,Q684&lt;INDEX(Fees!$D$5:$D$15,MATCH(O684,Fees!$A$5:$A$15,0))),Q684*INDEX(Fees!$E$5:$E$15,MATCH(O684,Fees!$A$5:$A$15,0))+INDEX(Fees!$F$5:$F$15,MATCH(O684,Fees!$A$5:$A$15,0)),Q684*INDEX(Fees!$B$5:$B$15,MATCH(O684,Fees!$A$5:$A$15,0))+INDEX(Fees!$C$5:$C$15,MATCH(O684,Fees!$A$5:$A$15,0))),""))</f>
        <v/>
      </c>
      <c r="T684" s="6" t="n"/>
      <c r="U684" s="7">
        <f>IF(AND(N684="Sold",Q684&lt;&gt;""),Q684-N(I684)-N(R684)-IF(T684&lt;&gt;"",T684,N(S684)),"")</f>
        <v/>
      </c>
      <c r="V684" s="8">
        <f>IF(AND(U684&lt;&gt;"",N(Q684)&gt;0),U684/Q684,"")</f>
        <v/>
      </c>
      <c r="W684" s="9">
        <f>IF(AND(ISNUMBER(P684),ISNUMBER(L684)),P684-L684,"")</f>
        <v/>
      </c>
      <c r="X684" s="4" t="n"/>
    </row>
    <row r="685">
      <c r="A685" s="4" t="n"/>
      <c r="B685" s="4" t="n"/>
      <c r="C685" s="4" t="n"/>
      <c r="D685" s="4" t="n"/>
      <c r="E685" s="4" t="n"/>
      <c r="F685" s="4" t="n"/>
      <c r="G685" s="4" t="n"/>
      <c r="H685" s="5" t="n"/>
      <c r="I685" s="6" t="n"/>
      <c r="J685" s="4" t="n"/>
      <c r="K685" s="4" t="n"/>
      <c r="L685" s="5" t="n"/>
      <c r="M685" s="6" t="n"/>
      <c r="N685" s="4" t="n"/>
      <c r="O685" s="4" t="n"/>
      <c r="P685" s="5" t="n"/>
      <c r="Q685" s="6" t="n"/>
      <c r="R685" s="6" t="n"/>
      <c r="S685" s="7">
        <f>IF(OR(O685="",Q685=""),"",IFERROR(IF(AND(INDEX(Fees!$D$5:$D$15,MATCH(O685,Fees!$A$5:$A$15,0))&gt;0,Q685&lt;INDEX(Fees!$D$5:$D$15,MATCH(O685,Fees!$A$5:$A$15,0))),Q685*INDEX(Fees!$E$5:$E$15,MATCH(O685,Fees!$A$5:$A$15,0))+INDEX(Fees!$F$5:$F$15,MATCH(O685,Fees!$A$5:$A$15,0)),Q685*INDEX(Fees!$B$5:$B$15,MATCH(O685,Fees!$A$5:$A$15,0))+INDEX(Fees!$C$5:$C$15,MATCH(O685,Fees!$A$5:$A$15,0))),""))</f>
        <v/>
      </c>
      <c r="T685" s="6" t="n"/>
      <c r="U685" s="7">
        <f>IF(AND(N685="Sold",Q685&lt;&gt;""),Q685-N(I685)-N(R685)-IF(T685&lt;&gt;"",T685,N(S685)),"")</f>
        <v/>
      </c>
      <c r="V685" s="8">
        <f>IF(AND(U685&lt;&gt;"",N(Q685)&gt;0),U685/Q685,"")</f>
        <v/>
      </c>
      <c r="W685" s="9">
        <f>IF(AND(ISNUMBER(P685),ISNUMBER(L685)),P685-L685,"")</f>
        <v/>
      </c>
      <c r="X685" s="4" t="n"/>
    </row>
    <row r="686">
      <c r="A686" s="4" t="n"/>
      <c r="B686" s="4" t="n"/>
      <c r="C686" s="4" t="n"/>
      <c r="D686" s="4" t="n"/>
      <c r="E686" s="4" t="n"/>
      <c r="F686" s="4" t="n"/>
      <c r="G686" s="4" t="n"/>
      <c r="H686" s="5" t="n"/>
      <c r="I686" s="6" t="n"/>
      <c r="J686" s="4" t="n"/>
      <c r="K686" s="4" t="n"/>
      <c r="L686" s="5" t="n"/>
      <c r="M686" s="6" t="n"/>
      <c r="N686" s="4" t="n"/>
      <c r="O686" s="4" t="n"/>
      <c r="P686" s="5" t="n"/>
      <c r="Q686" s="6" t="n"/>
      <c r="R686" s="6" t="n"/>
      <c r="S686" s="7">
        <f>IF(OR(O686="",Q686=""),"",IFERROR(IF(AND(INDEX(Fees!$D$5:$D$15,MATCH(O686,Fees!$A$5:$A$15,0))&gt;0,Q686&lt;INDEX(Fees!$D$5:$D$15,MATCH(O686,Fees!$A$5:$A$15,0))),Q686*INDEX(Fees!$E$5:$E$15,MATCH(O686,Fees!$A$5:$A$15,0))+INDEX(Fees!$F$5:$F$15,MATCH(O686,Fees!$A$5:$A$15,0)),Q686*INDEX(Fees!$B$5:$B$15,MATCH(O686,Fees!$A$5:$A$15,0))+INDEX(Fees!$C$5:$C$15,MATCH(O686,Fees!$A$5:$A$15,0))),""))</f>
        <v/>
      </c>
      <c r="T686" s="6" t="n"/>
      <c r="U686" s="7">
        <f>IF(AND(N686="Sold",Q686&lt;&gt;""),Q686-N(I686)-N(R686)-IF(T686&lt;&gt;"",T686,N(S686)),"")</f>
        <v/>
      </c>
      <c r="V686" s="8">
        <f>IF(AND(U686&lt;&gt;"",N(Q686)&gt;0),U686/Q686,"")</f>
        <v/>
      </c>
      <c r="W686" s="9">
        <f>IF(AND(ISNUMBER(P686),ISNUMBER(L686)),P686-L686,"")</f>
        <v/>
      </c>
      <c r="X686" s="4" t="n"/>
    </row>
    <row r="687">
      <c r="A687" s="4" t="n"/>
      <c r="B687" s="4" t="n"/>
      <c r="C687" s="4" t="n"/>
      <c r="D687" s="4" t="n"/>
      <c r="E687" s="4" t="n"/>
      <c r="F687" s="4" t="n"/>
      <c r="G687" s="4" t="n"/>
      <c r="H687" s="5" t="n"/>
      <c r="I687" s="6" t="n"/>
      <c r="J687" s="4" t="n"/>
      <c r="K687" s="4" t="n"/>
      <c r="L687" s="5" t="n"/>
      <c r="M687" s="6" t="n"/>
      <c r="N687" s="4" t="n"/>
      <c r="O687" s="4" t="n"/>
      <c r="P687" s="5" t="n"/>
      <c r="Q687" s="6" t="n"/>
      <c r="R687" s="6" t="n"/>
      <c r="S687" s="7">
        <f>IF(OR(O687="",Q687=""),"",IFERROR(IF(AND(INDEX(Fees!$D$5:$D$15,MATCH(O687,Fees!$A$5:$A$15,0))&gt;0,Q687&lt;INDEX(Fees!$D$5:$D$15,MATCH(O687,Fees!$A$5:$A$15,0))),Q687*INDEX(Fees!$E$5:$E$15,MATCH(O687,Fees!$A$5:$A$15,0))+INDEX(Fees!$F$5:$F$15,MATCH(O687,Fees!$A$5:$A$15,0)),Q687*INDEX(Fees!$B$5:$B$15,MATCH(O687,Fees!$A$5:$A$15,0))+INDEX(Fees!$C$5:$C$15,MATCH(O687,Fees!$A$5:$A$15,0))),""))</f>
        <v/>
      </c>
      <c r="T687" s="6" t="n"/>
      <c r="U687" s="7">
        <f>IF(AND(N687="Sold",Q687&lt;&gt;""),Q687-N(I687)-N(R687)-IF(T687&lt;&gt;"",T687,N(S687)),"")</f>
        <v/>
      </c>
      <c r="V687" s="8">
        <f>IF(AND(U687&lt;&gt;"",N(Q687)&gt;0),U687/Q687,"")</f>
        <v/>
      </c>
      <c r="W687" s="9">
        <f>IF(AND(ISNUMBER(P687),ISNUMBER(L687)),P687-L687,"")</f>
        <v/>
      </c>
      <c r="X687" s="4" t="n"/>
    </row>
    <row r="688">
      <c r="A688" s="4" t="n"/>
      <c r="B688" s="4" t="n"/>
      <c r="C688" s="4" t="n"/>
      <c r="D688" s="4" t="n"/>
      <c r="E688" s="4" t="n"/>
      <c r="F688" s="4" t="n"/>
      <c r="G688" s="4" t="n"/>
      <c r="H688" s="5" t="n"/>
      <c r="I688" s="6" t="n"/>
      <c r="J688" s="4" t="n"/>
      <c r="K688" s="4" t="n"/>
      <c r="L688" s="5" t="n"/>
      <c r="M688" s="6" t="n"/>
      <c r="N688" s="4" t="n"/>
      <c r="O688" s="4" t="n"/>
      <c r="P688" s="5" t="n"/>
      <c r="Q688" s="6" t="n"/>
      <c r="R688" s="6" t="n"/>
      <c r="S688" s="7">
        <f>IF(OR(O688="",Q688=""),"",IFERROR(IF(AND(INDEX(Fees!$D$5:$D$15,MATCH(O688,Fees!$A$5:$A$15,0))&gt;0,Q688&lt;INDEX(Fees!$D$5:$D$15,MATCH(O688,Fees!$A$5:$A$15,0))),Q688*INDEX(Fees!$E$5:$E$15,MATCH(O688,Fees!$A$5:$A$15,0))+INDEX(Fees!$F$5:$F$15,MATCH(O688,Fees!$A$5:$A$15,0)),Q688*INDEX(Fees!$B$5:$B$15,MATCH(O688,Fees!$A$5:$A$15,0))+INDEX(Fees!$C$5:$C$15,MATCH(O688,Fees!$A$5:$A$15,0))),""))</f>
        <v/>
      </c>
      <c r="T688" s="6" t="n"/>
      <c r="U688" s="7">
        <f>IF(AND(N688="Sold",Q688&lt;&gt;""),Q688-N(I688)-N(R688)-IF(T688&lt;&gt;"",T688,N(S688)),"")</f>
        <v/>
      </c>
      <c r="V688" s="8">
        <f>IF(AND(U688&lt;&gt;"",N(Q688)&gt;0),U688/Q688,"")</f>
        <v/>
      </c>
      <c r="W688" s="9">
        <f>IF(AND(ISNUMBER(P688),ISNUMBER(L688)),P688-L688,"")</f>
        <v/>
      </c>
      <c r="X688" s="4" t="n"/>
    </row>
    <row r="689">
      <c r="A689" s="4" t="n"/>
      <c r="B689" s="4" t="n"/>
      <c r="C689" s="4" t="n"/>
      <c r="D689" s="4" t="n"/>
      <c r="E689" s="4" t="n"/>
      <c r="F689" s="4" t="n"/>
      <c r="G689" s="4" t="n"/>
      <c r="H689" s="5" t="n"/>
      <c r="I689" s="6" t="n"/>
      <c r="J689" s="4" t="n"/>
      <c r="K689" s="4" t="n"/>
      <c r="L689" s="5" t="n"/>
      <c r="M689" s="6" t="n"/>
      <c r="N689" s="4" t="n"/>
      <c r="O689" s="4" t="n"/>
      <c r="P689" s="5" t="n"/>
      <c r="Q689" s="6" t="n"/>
      <c r="R689" s="6" t="n"/>
      <c r="S689" s="7">
        <f>IF(OR(O689="",Q689=""),"",IFERROR(IF(AND(INDEX(Fees!$D$5:$D$15,MATCH(O689,Fees!$A$5:$A$15,0))&gt;0,Q689&lt;INDEX(Fees!$D$5:$D$15,MATCH(O689,Fees!$A$5:$A$15,0))),Q689*INDEX(Fees!$E$5:$E$15,MATCH(O689,Fees!$A$5:$A$15,0))+INDEX(Fees!$F$5:$F$15,MATCH(O689,Fees!$A$5:$A$15,0)),Q689*INDEX(Fees!$B$5:$B$15,MATCH(O689,Fees!$A$5:$A$15,0))+INDEX(Fees!$C$5:$C$15,MATCH(O689,Fees!$A$5:$A$15,0))),""))</f>
        <v/>
      </c>
      <c r="T689" s="6" t="n"/>
      <c r="U689" s="7">
        <f>IF(AND(N689="Sold",Q689&lt;&gt;""),Q689-N(I689)-N(R689)-IF(T689&lt;&gt;"",T689,N(S689)),"")</f>
        <v/>
      </c>
      <c r="V689" s="8">
        <f>IF(AND(U689&lt;&gt;"",N(Q689)&gt;0),U689/Q689,"")</f>
        <v/>
      </c>
      <c r="W689" s="9">
        <f>IF(AND(ISNUMBER(P689),ISNUMBER(L689)),P689-L689,"")</f>
        <v/>
      </c>
      <c r="X689" s="4" t="n"/>
    </row>
    <row r="690">
      <c r="A690" s="4" t="n"/>
      <c r="B690" s="4" t="n"/>
      <c r="C690" s="4" t="n"/>
      <c r="D690" s="4" t="n"/>
      <c r="E690" s="4" t="n"/>
      <c r="F690" s="4" t="n"/>
      <c r="G690" s="4" t="n"/>
      <c r="H690" s="5" t="n"/>
      <c r="I690" s="6" t="n"/>
      <c r="J690" s="4" t="n"/>
      <c r="K690" s="4" t="n"/>
      <c r="L690" s="5" t="n"/>
      <c r="M690" s="6" t="n"/>
      <c r="N690" s="4" t="n"/>
      <c r="O690" s="4" t="n"/>
      <c r="P690" s="5" t="n"/>
      <c r="Q690" s="6" t="n"/>
      <c r="R690" s="6" t="n"/>
      <c r="S690" s="7">
        <f>IF(OR(O690="",Q690=""),"",IFERROR(IF(AND(INDEX(Fees!$D$5:$D$15,MATCH(O690,Fees!$A$5:$A$15,0))&gt;0,Q690&lt;INDEX(Fees!$D$5:$D$15,MATCH(O690,Fees!$A$5:$A$15,0))),Q690*INDEX(Fees!$E$5:$E$15,MATCH(O690,Fees!$A$5:$A$15,0))+INDEX(Fees!$F$5:$F$15,MATCH(O690,Fees!$A$5:$A$15,0)),Q690*INDEX(Fees!$B$5:$B$15,MATCH(O690,Fees!$A$5:$A$15,0))+INDEX(Fees!$C$5:$C$15,MATCH(O690,Fees!$A$5:$A$15,0))),""))</f>
        <v/>
      </c>
      <c r="T690" s="6" t="n"/>
      <c r="U690" s="7">
        <f>IF(AND(N690="Sold",Q690&lt;&gt;""),Q690-N(I690)-N(R690)-IF(T690&lt;&gt;"",T690,N(S690)),"")</f>
        <v/>
      </c>
      <c r="V690" s="8">
        <f>IF(AND(U690&lt;&gt;"",N(Q690)&gt;0),U690/Q690,"")</f>
        <v/>
      </c>
      <c r="W690" s="9">
        <f>IF(AND(ISNUMBER(P690),ISNUMBER(L690)),P690-L690,"")</f>
        <v/>
      </c>
      <c r="X690" s="4" t="n"/>
    </row>
    <row r="691">
      <c r="A691" s="4" t="n"/>
      <c r="B691" s="4" t="n"/>
      <c r="C691" s="4" t="n"/>
      <c r="D691" s="4" t="n"/>
      <c r="E691" s="4" t="n"/>
      <c r="F691" s="4" t="n"/>
      <c r="G691" s="4" t="n"/>
      <c r="H691" s="5" t="n"/>
      <c r="I691" s="6" t="n"/>
      <c r="J691" s="4" t="n"/>
      <c r="K691" s="4" t="n"/>
      <c r="L691" s="5" t="n"/>
      <c r="M691" s="6" t="n"/>
      <c r="N691" s="4" t="n"/>
      <c r="O691" s="4" t="n"/>
      <c r="P691" s="5" t="n"/>
      <c r="Q691" s="6" t="n"/>
      <c r="R691" s="6" t="n"/>
      <c r="S691" s="7">
        <f>IF(OR(O691="",Q691=""),"",IFERROR(IF(AND(INDEX(Fees!$D$5:$D$15,MATCH(O691,Fees!$A$5:$A$15,0))&gt;0,Q691&lt;INDEX(Fees!$D$5:$D$15,MATCH(O691,Fees!$A$5:$A$15,0))),Q691*INDEX(Fees!$E$5:$E$15,MATCH(O691,Fees!$A$5:$A$15,0))+INDEX(Fees!$F$5:$F$15,MATCH(O691,Fees!$A$5:$A$15,0)),Q691*INDEX(Fees!$B$5:$B$15,MATCH(O691,Fees!$A$5:$A$15,0))+INDEX(Fees!$C$5:$C$15,MATCH(O691,Fees!$A$5:$A$15,0))),""))</f>
        <v/>
      </c>
      <c r="T691" s="6" t="n"/>
      <c r="U691" s="7">
        <f>IF(AND(N691="Sold",Q691&lt;&gt;""),Q691-N(I691)-N(R691)-IF(T691&lt;&gt;"",T691,N(S691)),"")</f>
        <v/>
      </c>
      <c r="V691" s="8">
        <f>IF(AND(U691&lt;&gt;"",N(Q691)&gt;0),U691/Q691,"")</f>
        <v/>
      </c>
      <c r="W691" s="9">
        <f>IF(AND(ISNUMBER(P691),ISNUMBER(L691)),P691-L691,"")</f>
        <v/>
      </c>
      <c r="X691" s="4" t="n"/>
    </row>
    <row r="692">
      <c r="A692" s="4" t="n"/>
      <c r="B692" s="4" t="n"/>
      <c r="C692" s="4" t="n"/>
      <c r="D692" s="4" t="n"/>
      <c r="E692" s="4" t="n"/>
      <c r="F692" s="4" t="n"/>
      <c r="G692" s="4" t="n"/>
      <c r="H692" s="5" t="n"/>
      <c r="I692" s="6" t="n"/>
      <c r="J692" s="4" t="n"/>
      <c r="K692" s="4" t="n"/>
      <c r="L692" s="5" t="n"/>
      <c r="M692" s="6" t="n"/>
      <c r="N692" s="4" t="n"/>
      <c r="O692" s="4" t="n"/>
      <c r="P692" s="5" t="n"/>
      <c r="Q692" s="6" t="n"/>
      <c r="R692" s="6" t="n"/>
      <c r="S692" s="7">
        <f>IF(OR(O692="",Q692=""),"",IFERROR(IF(AND(INDEX(Fees!$D$5:$D$15,MATCH(O692,Fees!$A$5:$A$15,0))&gt;0,Q692&lt;INDEX(Fees!$D$5:$D$15,MATCH(O692,Fees!$A$5:$A$15,0))),Q692*INDEX(Fees!$E$5:$E$15,MATCH(O692,Fees!$A$5:$A$15,0))+INDEX(Fees!$F$5:$F$15,MATCH(O692,Fees!$A$5:$A$15,0)),Q692*INDEX(Fees!$B$5:$B$15,MATCH(O692,Fees!$A$5:$A$15,0))+INDEX(Fees!$C$5:$C$15,MATCH(O692,Fees!$A$5:$A$15,0))),""))</f>
        <v/>
      </c>
      <c r="T692" s="6" t="n"/>
      <c r="U692" s="7">
        <f>IF(AND(N692="Sold",Q692&lt;&gt;""),Q692-N(I692)-N(R692)-IF(T692&lt;&gt;"",T692,N(S692)),"")</f>
        <v/>
      </c>
      <c r="V692" s="8">
        <f>IF(AND(U692&lt;&gt;"",N(Q692)&gt;0),U692/Q692,"")</f>
        <v/>
      </c>
      <c r="W692" s="9">
        <f>IF(AND(ISNUMBER(P692),ISNUMBER(L692)),P692-L692,"")</f>
        <v/>
      </c>
      <c r="X692" s="4" t="n"/>
    </row>
    <row r="693">
      <c r="A693" s="4" t="n"/>
      <c r="B693" s="4" t="n"/>
      <c r="C693" s="4" t="n"/>
      <c r="D693" s="4" t="n"/>
      <c r="E693" s="4" t="n"/>
      <c r="F693" s="4" t="n"/>
      <c r="G693" s="4" t="n"/>
      <c r="H693" s="5" t="n"/>
      <c r="I693" s="6" t="n"/>
      <c r="J693" s="4" t="n"/>
      <c r="K693" s="4" t="n"/>
      <c r="L693" s="5" t="n"/>
      <c r="M693" s="6" t="n"/>
      <c r="N693" s="4" t="n"/>
      <c r="O693" s="4" t="n"/>
      <c r="P693" s="5" t="n"/>
      <c r="Q693" s="6" t="n"/>
      <c r="R693" s="6" t="n"/>
      <c r="S693" s="7">
        <f>IF(OR(O693="",Q693=""),"",IFERROR(IF(AND(INDEX(Fees!$D$5:$D$15,MATCH(O693,Fees!$A$5:$A$15,0))&gt;0,Q693&lt;INDEX(Fees!$D$5:$D$15,MATCH(O693,Fees!$A$5:$A$15,0))),Q693*INDEX(Fees!$E$5:$E$15,MATCH(O693,Fees!$A$5:$A$15,0))+INDEX(Fees!$F$5:$F$15,MATCH(O693,Fees!$A$5:$A$15,0)),Q693*INDEX(Fees!$B$5:$B$15,MATCH(O693,Fees!$A$5:$A$15,0))+INDEX(Fees!$C$5:$C$15,MATCH(O693,Fees!$A$5:$A$15,0))),""))</f>
        <v/>
      </c>
      <c r="T693" s="6" t="n"/>
      <c r="U693" s="7">
        <f>IF(AND(N693="Sold",Q693&lt;&gt;""),Q693-N(I693)-N(R693)-IF(T693&lt;&gt;"",T693,N(S693)),"")</f>
        <v/>
      </c>
      <c r="V693" s="8">
        <f>IF(AND(U693&lt;&gt;"",N(Q693)&gt;0),U693/Q693,"")</f>
        <v/>
      </c>
      <c r="W693" s="9">
        <f>IF(AND(ISNUMBER(P693),ISNUMBER(L693)),P693-L693,"")</f>
        <v/>
      </c>
      <c r="X693" s="4" t="n"/>
    </row>
    <row r="694">
      <c r="A694" s="4" t="n"/>
      <c r="B694" s="4" t="n"/>
      <c r="C694" s="4" t="n"/>
      <c r="D694" s="4" t="n"/>
      <c r="E694" s="4" t="n"/>
      <c r="F694" s="4" t="n"/>
      <c r="G694" s="4" t="n"/>
      <c r="H694" s="5" t="n"/>
      <c r="I694" s="6" t="n"/>
      <c r="J694" s="4" t="n"/>
      <c r="K694" s="4" t="n"/>
      <c r="L694" s="5" t="n"/>
      <c r="M694" s="6" t="n"/>
      <c r="N694" s="4" t="n"/>
      <c r="O694" s="4" t="n"/>
      <c r="P694" s="5" t="n"/>
      <c r="Q694" s="6" t="n"/>
      <c r="R694" s="6" t="n"/>
      <c r="S694" s="7">
        <f>IF(OR(O694="",Q694=""),"",IFERROR(IF(AND(INDEX(Fees!$D$5:$D$15,MATCH(O694,Fees!$A$5:$A$15,0))&gt;0,Q694&lt;INDEX(Fees!$D$5:$D$15,MATCH(O694,Fees!$A$5:$A$15,0))),Q694*INDEX(Fees!$E$5:$E$15,MATCH(O694,Fees!$A$5:$A$15,0))+INDEX(Fees!$F$5:$F$15,MATCH(O694,Fees!$A$5:$A$15,0)),Q694*INDEX(Fees!$B$5:$B$15,MATCH(O694,Fees!$A$5:$A$15,0))+INDEX(Fees!$C$5:$C$15,MATCH(O694,Fees!$A$5:$A$15,0))),""))</f>
        <v/>
      </c>
      <c r="T694" s="6" t="n"/>
      <c r="U694" s="7">
        <f>IF(AND(N694="Sold",Q694&lt;&gt;""),Q694-N(I694)-N(R694)-IF(T694&lt;&gt;"",T694,N(S694)),"")</f>
        <v/>
      </c>
      <c r="V694" s="8">
        <f>IF(AND(U694&lt;&gt;"",N(Q694)&gt;0),U694/Q694,"")</f>
        <v/>
      </c>
      <c r="W694" s="9">
        <f>IF(AND(ISNUMBER(P694),ISNUMBER(L694)),P694-L694,"")</f>
        <v/>
      </c>
      <c r="X694" s="4" t="n"/>
    </row>
    <row r="695">
      <c r="A695" s="4" t="n"/>
      <c r="B695" s="4" t="n"/>
      <c r="C695" s="4" t="n"/>
      <c r="D695" s="4" t="n"/>
      <c r="E695" s="4" t="n"/>
      <c r="F695" s="4" t="n"/>
      <c r="G695" s="4" t="n"/>
      <c r="H695" s="5" t="n"/>
      <c r="I695" s="6" t="n"/>
      <c r="J695" s="4" t="n"/>
      <c r="K695" s="4" t="n"/>
      <c r="L695" s="5" t="n"/>
      <c r="M695" s="6" t="n"/>
      <c r="N695" s="4" t="n"/>
      <c r="O695" s="4" t="n"/>
      <c r="P695" s="5" t="n"/>
      <c r="Q695" s="6" t="n"/>
      <c r="R695" s="6" t="n"/>
      <c r="S695" s="7">
        <f>IF(OR(O695="",Q695=""),"",IFERROR(IF(AND(INDEX(Fees!$D$5:$D$15,MATCH(O695,Fees!$A$5:$A$15,0))&gt;0,Q695&lt;INDEX(Fees!$D$5:$D$15,MATCH(O695,Fees!$A$5:$A$15,0))),Q695*INDEX(Fees!$E$5:$E$15,MATCH(O695,Fees!$A$5:$A$15,0))+INDEX(Fees!$F$5:$F$15,MATCH(O695,Fees!$A$5:$A$15,0)),Q695*INDEX(Fees!$B$5:$B$15,MATCH(O695,Fees!$A$5:$A$15,0))+INDEX(Fees!$C$5:$C$15,MATCH(O695,Fees!$A$5:$A$15,0))),""))</f>
        <v/>
      </c>
      <c r="T695" s="6" t="n"/>
      <c r="U695" s="7">
        <f>IF(AND(N695="Sold",Q695&lt;&gt;""),Q695-N(I695)-N(R695)-IF(T695&lt;&gt;"",T695,N(S695)),"")</f>
        <v/>
      </c>
      <c r="V695" s="8">
        <f>IF(AND(U695&lt;&gt;"",N(Q695)&gt;0),U695/Q695,"")</f>
        <v/>
      </c>
      <c r="W695" s="9">
        <f>IF(AND(ISNUMBER(P695),ISNUMBER(L695)),P695-L695,"")</f>
        <v/>
      </c>
      <c r="X695" s="4" t="n"/>
    </row>
    <row r="696">
      <c r="A696" s="4" t="n"/>
      <c r="B696" s="4" t="n"/>
      <c r="C696" s="4" t="n"/>
      <c r="D696" s="4" t="n"/>
      <c r="E696" s="4" t="n"/>
      <c r="F696" s="4" t="n"/>
      <c r="G696" s="4" t="n"/>
      <c r="H696" s="5" t="n"/>
      <c r="I696" s="6" t="n"/>
      <c r="J696" s="4" t="n"/>
      <c r="K696" s="4" t="n"/>
      <c r="L696" s="5" t="n"/>
      <c r="M696" s="6" t="n"/>
      <c r="N696" s="4" t="n"/>
      <c r="O696" s="4" t="n"/>
      <c r="P696" s="5" t="n"/>
      <c r="Q696" s="6" t="n"/>
      <c r="R696" s="6" t="n"/>
      <c r="S696" s="7">
        <f>IF(OR(O696="",Q696=""),"",IFERROR(IF(AND(INDEX(Fees!$D$5:$D$15,MATCH(O696,Fees!$A$5:$A$15,0))&gt;0,Q696&lt;INDEX(Fees!$D$5:$D$15,MATCH(O696,Fees!$A$5:$A$15,0))),Q696*INDEX(Fees!$E$5:$E$15,MATCH(O696,Fees!$A$5:$A$15,0))+INDEX(Fees!$F$5:$F$15,MATCH(O696,Fees!$A$5:$A$15,0)),Q696*INDEX(Fees!$B$5:$B$15,MATCH(O696,Fees!$A$5:$A$15,0))+INDEX(Fees!$C$5:$C$15,MATCH(O696,Fees!$A$5:$A$15,0))),""))</f>
        <v/>
      </c>
      <c r="T696" s="6" t="n"/>
      <c r="U696" s="7">
        <f>IF(AND(N696="Sold",Q696&lt;&gt;""),Q696-N(I696)-N(R696)-IF(T696&lt;&gt;"",T696,N(S696)),"")</f>
        <v/>
      </c>
      <c r="V696" s="8">
        <f>IF(AND(U696&lt;&gt;"",N(Q696)&gt;0),U696/Q696,"")</f>
        <v/>
      </c>
      <c r="W696" s="9">
        <f>IF(AND(ISNUMBER(P696),ISNUMBER(L696)),P696-L696,"")</f>
        <v/>
      </c>
      <c r="X696" s="4" t="n"/>
    </row>
    <row r="697">
      <c r="A697" s="4" t="n"/>
      <c r="B697" s="4" t="n"/>
      <c r="C697" s="4" t="n"/>
      <c r="D697" s="4" t="n"/>
      <c r="E697" s="4" t="n"/>
      <c r="F697" s="4" t="n"/>
      <c r="G697" s="4" t="n"/>
      <c r="H697" s="5" t="n"/>
      <c r="I697" s="6" t="n"/>
      <c r="J697" s="4" t="n"/>
      <c r="K697" s="4" t="n"/>
      <c r="L697" s="5" t="n"/>
      <c r="M697" s="6" t="n"/>
      <c r="N697" s="4" t="n"/>
      <c r="O697" s="4" t="n"/>
      <c r="P697" s="5" t="n"/>
      <c r="Q697" s="6" t="n"/>
      <c r="R697" s="6" t="n"/>
      <c r="S697" s="7">
        <f>IF(OR(O697="",Q697=""),"",IFERROR(IF(AND(INDEX(Fees!$D$5:$D$15,MATCH(O697,Fees!$A$5:$A$15,0))&gt;0,Q697&lt;INDEX(Fees!$D$5:$D$15,MATCH(O697,Fees!$A$5:$A$15,0))),Q697*INDEX(Fees!$E$5:$E$15,MATCH(O697,Fees!$A$5:$A$15,0))+INDEX(Fees!$F$5:$F$15,MATCH(O697,Fees!$A$5:$A$15,0)),Q697*INDEX(Fees!$B$5:$B$15,MATCH(O697,Fees!$A$5:$A$15,0))+INDEX(Fees!$C$5:$C$15,MATCH(O697,Fees!$A$5:$A$15,0))),""))</f>
        <v/>
      </c>
      <c r="T697" s="6" t="n"/>
      <c r="U697" s="7">
        <f>IF(AND(N697="Sold",Q697&lt;&gt;""),Q697-N(I697)-N(R697)-IF(T697&lt;&gt;"",T697,N(S697)),"")</f>
        <v/>
      </c>
      <c r="V697" s="8">
        <f>IF(AND(U697&lt;&gt;"",N(Q697)&gt;0),U697/Q697,"")</f>
        <v/>
      </c>
      <c r="W697" s="9">
        <f>IF(AND(ISNUMBER(P697),ISNUMBER(L697)),P697-L697,"")</f>
        <v/>
      </c>
      <c r="X697" s="4" t="n"/>
    </row>
    <row r="698">
      <c r="A698" s="4" t="n"/>
      <c r="B698" s="4" t="n"/>
      <c r="C698" s="4" t="n"/>
      <c r="D698" s="4" t="n"/>
      <c r="E698" s="4" t="n"/>
      <c r="F698" s="4" t="n"/>
      <c r="G698" s="4" t="n"/>
      <c r="H698" s="5" t="n"/>
      <c r="I698" s="6" t="n"/>
      <c r="J698" s="4" t="n"/>
      <c r="K698" s="4" t="n"/>
      <c r="L698" s="5" t="n"/>
      <c r="M698" s="6" t="n"/>
      <c r="N698" s="4" t="n"/>
      <c r="O698" s="4" t="n"/>
      <c r="P698" s="5" t="n"/>
      <c r="Q698" s="6" t="n"/>
      <c r="R698" s="6" t="n"/>
      <c r="S698" s="7">
        <f>IF(OR(O698="",Q698=""),"",IFERROR(IF(AND(INDEX(Fees!$D$5:$D$15,MATCH(O698,Fees!$A$5:$A$15,0))&gt;0,Q698&lt;INDEX(Fees!$D$5:$D$15,MATCH(O698,Fees!$A$5:$A$15,0))),Q698*INDEX(Fees!$E$5:$E$15,MATCH(O698,Fees!$A$5:$A$15,0))+INDEX(Fees!$F$5:$F$15,MATCH(O698,Fees!$A$5:$A$15,0)),Q698*INDEX(Fees!$B$5:$B$15,MATCH(O698,Fees!$A$5:$A$15,0))+INDEX(Fees!$C$5:$C$15,MATCH(O698,Fees!$A$5:$A$15,0))),""))</f>
        <v/>
      </c>
      <c r="T698" s="6" t="n"/>
      <c r="U698" s="7">
        <f>IF(AND(N698="Sold",Q698&lt;&gt;""),Q698-N(I698)-N(R698)-IF(T698&lt;&gt;"",T698,N(S698)),"")</f>
        <v/>
      </c>
      <c r="V698" s="8">
        <f>IF(AND(U698&lt;&gt;"",N(Q698)&gt;0),U698/Q698,"")</f>
        <v/>
      </c>
      <c r="W698" s="9">
        <f>IF(AND(ISNUMBER(P698),ISNUMBER(L698)),P698-L698,"")</f>
        <v/>
      </c>
      <c r="X698" s="4" t="n"/>
    </row>
    <row r="699">
      <c r="A699" s="4" t="n"/>
      <c r="B699" s="4" t="n"/>
      <c r="C699" s="4" t="n"/>
      <c r="D699" s="4" t="n"/>
      <c r="E699" s="4" t="n"/>
      <c r="F699" s="4" t="n"/>
      <c r="G699" s="4" t="n"/>
      <c r="H699" s="5" t="n"/>
      <c r="I699" s="6" t="n"/>
      <c r="J699" s="4" t="n"/>
      <c r="K699" s="4" t="n"/>
      <c r="L699" s="5" t="n"/>
      <c r="M699" s="6" t="n"/>
      <c r="N699" s="4" t="n"/>
      <c r="O699" s="4" t="n"/>
      <c r="P699" s="5" t="n"/>
      <c r="Q699" s="6" t="n"/>
      <c r="R699" s="6" t="n"/>
      <c r="S699" s="7">
        <f>IF(OR(O699="",Q699=""),"",IFERROR(IF(AND(INDEX(Fees!$D$5:$D$15,MATCH(O699,Fees!$A$5:$A$15,0))&gt;0,Q699&lt;INDEX(Fees!$D$5:$D$15,MATCH(O699,Fees!$A$5:$A$15,0))),Q699*INDEX(Fees!$E$5:$E$15,MATCH(O699,Fees!$A$5:$A$15,0))+INDEX(Fees!$F$5:$F$15,MATCH(O699,Fees!$A$5:$A$15,0)),Q699*INDEX(Fees!$B$5:$B$15,MATCH(O699,Fees!$A$5:$A$15,0))+INDEX(Fees!$C$5:$C$15,MATCH(O699,Fees!$A$5:$A$15,0))),""))</f>
        <v/>
      </c>
      <c r="T699" s="6" t="n"/>
      <c r="U699" s="7">
        <f>IF(AND(N699="Sold",Q699&lt;&gt;""),Q699-N(I699)-N(R699)-IF(T699&lt;&gt;"",T699,N(S699)),"")</f>
        <v/>
      </c>
      <c r="V699" s="8">
        <f>IF(AND(U699&lt;&gt;"",N(Q699)&gt;0),U699/Q699,"")</f>
        <v/>
      </c>
      <c r="W699" s="9">
        <f>IF(AND(ISNUMBER(P699),ISNUMBER(L699)),P699-L699,"")</f>
        <v/>
      </c>
      <c r="X699" s="4" t="n"/>
    </row>
    <row r="700">
      <c r="A700" s="4" t="n"/>
      <c r="B700" s="4" t="n"/>
      <c r="C700" s="4" t="n"/>
      <c r="D700" s="4" t="n"/>
      <c r="E700" s="4" t="n"/>
      <c r="F700" s="4" t="n"/>
      <c r="G700" s="4" t="n"/>
      <c r="H700" s="5" t="n"/>
      <c r="I700" s="6" t="n"/>
      <c r="J700" s="4" t="n"/>
      <c r="K700" s="4" t="n"/>
      <c r="L700" s="5" t="n"/>
      <c r="M700" s="6" t="n"/>
      <c r="N700" s="4" t="n"/>
      <c r="O700" s="4" t="n"/>
      <c r="P700" s="5" t="n"/>
      <c r="Q700" s="6" t="n"/>
      <c r="R700" s="6" t="n"/>
      <c r="S700" s="7">
        <f>IF(OR(O700="",Q700=""),"",IFERROR(IF(AND(INDEX(Fees!$D$5:$D$15,MATCH(O700,Fees!$A$5:$A$15,0))&gt;0,Q700&lt;INDEX(Fees!$D$5:$D$15,MATCH(O700,Fees!$A$5:$A$15,0))),Q700*INDEX(Fees!$E$5:$E$15,MATCH(O700,Fees!$A$5:$A$15,0))+INDEX(Fees!$F$5:$F$15,MATCH(O700,Fees!$A$5:$A$15,0)),Q700*INDEX(Fees!$B$5:$B$15,MATCH(O700,Fees!$A$5:$A$15,0))+INDEX(Fees!$C$5:$C$15,MATCH(O700,Fees!$A$5:$A$15,0))),""))</f>
        <v/>
      </c>
      <c r="T700" s="6" t="n"/>
      <c r="U700" s="7">
        <f>IF(AND(N700="Sold",Q700&lt;&gt;""),Q700-N(I700)-N(R700)-IF(T700&lt;&gt;"",T700,N(S700)),"")</f>
        <v/>
      </c>
      <c r="V700" s="8">
        <f>IF(AND(U700&lt;&gt;"",N(Q700)&gt;0),U700/Q700,"")</f>
        <v/>
      </c>
      <c r="W700" s="9">
        <f>IF(AND(ISNUMBER(P700),ISNUMBER(L700)),P700-L700,"")</f>
        <v/>
      </c>
      <c r="X700" s="4" t="n"/>
    </row>
    <row r="701">
      <c r="A701" s="4" t="n"/>
      <c r="B701" s="4" t="n"/>
      <c r="C701" s="4" t="n"/>
      <c r="D701" s="4" t="n"/>
      <c r="E701" s="4" t="n"/>
      <c r="F701" s="4" t="n"/>
      <c r="G701" s="4" t="n"/>
      <c r="H701" s="5" t="n"/>
      <c r="I701" s="6" t="n"/>
      <c r="J701" s="4" t="n"/>
      <c r="K701" s="4" t="n"/>
      <c r="L701" s="5" t="n"/>
      <c r="M701" s="6" t="n"/>
      <c r="N701" s="4" t="n"/>
      <c r="O701" s="4" t="n"/>
      <c r="P701" s="5" t="n"/>
      <c r="Q701" s="6" t="n"/>
      <c r="R701" s="6" t="n"/>
      <c r="S701" s="7">
        <f>IF(OR(O701="",Q701=""),"",IFERROR(IF(AND(INDEX(Fees!$D$5:$D$15,MATCH(O701,Fees!$A$5:$A$15,0))&gt;0,Q701&lt;INDEX(Fees!$D$5:$D$15,MATCH(O701,Fees!$A$5:$A$15,0))),Q701*INDEX(Fees!$E$5:$E$15,MATCH(O701,Fees!$A$5:$A$15,0))+INDEX(Fees!$F$5:$F$15,MATCH(O701,Fees!$A$5:$A$15,0)),Q701*INDEX(Fees!$B$5:$B$15,MATCH(O701,Fees!$A$5:$A$15,0))+INDEX(Fees!$C$5:$C$15,MATCH(O701,Fees!$A$5:$A$15,0))),""))</f>
        <v/>
      </c>
      <c r="T701" s="6" t="n"/>
      <c r="U701" s="7">
        <f>IF(AND(N701="Sold",Q701&lt;&gt;""),Q701-N(I701)-N(R701)-IF(T701&lt;&gt;"",T701,N(S701)),"")</f>
        <v/>
      </c>
      <c r="V701" s="8">
        <f>IF(AND(U701&lt;&gt;"",N(Q701)&gt;0),U701/Q701,"")</f>
        <v/>
      </c>
      <c r="W701" s="9">
        <f>IF(AND(ISNUMBER(P701),ISNUMBER(L701)),P701-L701,"")</f>
        <v/>
      </c>
      <c r="X701" s="4" t="n"/>
    </row>
    <row r="702">
      <c r="A702" s="4" t="n"/>
      <c r="B702" s="4" t="n"/>
      <c r="C702" s="4" t="n"/>
      <c r="D702" s="4" t="n"/>
      <c r="E702" s="4" t="n"/>
      <c r="F702" s="4" t="n"/>
      <c r="G702" s="4" t="n"/>
      <c r="H702" s="5" t="n"/>
      <c r="I702" s="6" t="n"/>
      <c r="J702" s="4" t="n"/>
      <c r="K702" s="4" t="n"/>
      <c r="L702" s="5" t="n"/>
      <c r="M702" s="6" t="n"/>
      <c r="N702" s="4" t="n"/>
      <c r="O702" s="4" t="n"/>
      <c r="P702" s="5" t="n"/>
      <c r="Q702" s="6" t="n"/>
      <c r="R702" s="6" t="n"/>
      <c r="S702" s="7">
        <f>IF(OR(O702="",Q702=""),"",IFERROR(IF(AND(INDEX(Fees!$D$5:$D$15,MATCH(O702,Fees!$A$5:$A$15,0))&gt;0,Q702&lt;INDEX(Fees!$D$5:$D$15,MATCH(O702,Fees!$A$5:$A$15,0))),Q702*INDEX(Fees!$E$5:$E$15,MATCH(O702,Fees!$A$5:$A$15,0))+INDEX(Fees!$F$5:$F$15,MATCH(O702,Fees!$A$5:$A$15,0)),Q702*INDEX(Fees!$B$5:$B$15,MATCH(O702,Fees!$A$5:$A$15,0))+INDEX(Fees!$C$5:$C$15,MATCH(O702,Fees!$A$5:$A$15,0))),""))</f>
        <v/>
      </c>
      <c r="T702" s="6" t="n"/>
      <c r="U702" s="7">
        <f>IF(AND(N702="Sold",Q702&lt;&gt;""),Q702-N(I702)-N(R702)-IF(T702&lt;&gt;"",T702,N(S702)),"")</f>
        <v/>
      </c>
      <c r="V702" s="8">
        <f>IF(AND(U702&lt;&gt;"",N(Q702)&gt;0),U702/Q702,"")</f>
        <v/>
      </c>
      <c r="W702" s="9">
        <f>IF(AND(ISNUMBER(P702),ISNUMBER(L702)),P702-L702,"")</f>
        <v/>
      </c>
      <c r="X702" s="4" t="n"/>
    </row>
    <row r="703">
      <c r="A703" s="4" t="n"/>
      <c r="B703" s="4" t="n"/>
      <c r="C703" s="4" t="n"/>
      <c r="D703" s="4" t="n"/>
      <c r="E703" s="4" t="n"/>
      <c r="F703" s="4" t="n"/>
      <c r="G703" s="4" t="n"/>
      <c r="H703" s="5" t="n"/>
      <c r="I703" s="6" t="n"/>
      <c r="J703" s="4" t="n"/>
      <c r="K703" s="4" t="n"/>
      <c r="L703" s="5" t="n"/>
      <c r="M703" s="6" t="n"/>
      <c r="N703" s="4" t="n"/>
      <c r="O703" s="4" t="n"/>
      <c r="P703" s="5" t="n"/>
      <c r="Q703" s="6" t="n"/>
      <c r="R703" s="6" t="n"/>
      <c r="S703" s="7">
        <f>IF(OR(O703="",Q703=""),"",IFERROR(IF(AND(INDEX(Fees!$D$5:$D$15,MATCH(O703,Fees!$A$5:$A$15,0))&gt;0,Q703&lt;INDEX(Fees!$D$5:$D$15,MATCH(O703,Fees!$A$5:$A$15,0))),Q703*INDEX(Fees!$E$5:$E$15,MATCH(O703,Fees!$A$5:$A$15,0))+INDEX(Fees!$F$5:$F$15,MATCH(O703,Fees!$A$5:$A$15,0)),Q703*INDEX(Fees!$B$5:$B$15,MATCH(O703,Fees!$A$5:$A$15,0))+INDEX(Fees!$C$5:$C$15,MATCH(O703,Fees!$A$5:$A$15,0))),""))</f>
        <v/>
      </c>
      <c r="T703" s="6" t="n"/>
      <c r="U703" s="7">
        <f>IF(AND(N703="Sold",Q703&lt;&gt;""),Q703-N(I703)-N(R703)-IF(T703&lt;&gt;"",T703,N(S703)),"")</f>
        <v/>
      </c>
      <c r="V703" s="8">
        <f>IF(AND(U703&lt;&gt;"",N(Q703)&gt;0),U703/Q703,"")</f>
        <v/>
      </c>
      <c r="W703" s="9">
        <f>IF(AND(ISNUMBER(P703),ISNUMBER(L703)),P703-L703,"")</f>
        <v/>
      </c>
      <c r="X703" s="4" t="n"/>
    </row>
    <row r="704">
      <c r="A704" s="4" t="n"/>
      <c r="B704" s="4" t="n"/>
      <c r="C704" s="4" t="n"/>
      <c r="D704" s="4" t="n"/>
      <c r="E704" s="4" t="n"/>
      <c r="F704" s="4" t="n"/>
      <c r="G704" s="4" t="n"/>
      <c r="H704" s="5" t="n"/>
      <c r="I704" s="6" t="n"/>
      <c r="J704" s="4" t="n"/>
      <c r="K704" s="4" t="n"/>
      <c r="L704" s="5" t="n"/>
      <c r="M704" s="6" t="n"/>
      <c r="N704" s="4" t="n"/>
      <c r="O704" s="4" t="n"/>
      <c r="P704" s="5" t="n"/>
      <c r="Q704" s="6" t="n"/>
      <c r="R704" s="6" t="n"/>
      <c r="S704" s="7">
        <f>IF(OR(O704="",Q704=""),"",IFERROR(IF(AND(INDEX(Fees!$D$5:$D$15,MATCH(O704,Fees!$A$5:$A$15,0))&gt;0,Q704&lt;INDEX(Fees!$D$5:$D$15,MATCH(O704,Fees!$A$5:$A$15,0))),Q704*INDEX(Fees!$E$5:$E$15,MATCH(O704,Fees!$A$5:$A$15,0))+INDEX(Fees!$F$5:$F$15,MATCH(O704,Fees!$A$5:$A$15,0)),Q704*INDEX(Fees!$B$5:$B$15,MATCH(O704,Fees!$A$5:$A$15,0))+INDEX(Fees!$C$5:$C$15,MATCH(O704,Fees!$A$5:$A$15,0))),""))</f>
        <v/>
      </c>
      <c r="T704" s="6" t="n"/>
      <c r="U704" s="7">
        <f>IF(AND(N704="Sold",Q704&lt;&gt;""),Q704-N(I704)-N(R704)-IF(T704&lt;&gt;"",T704,N(S704)),"")</f>
        <v/>
      </c>
      <c r="V704" s="8">
        <f>IF(AND(U704&lt;&gt;"",N(Q704)&gt;0),U704/Q704,"")</f>
        <v/>
      </c>
      <c r="W704" s="9">
        <f>IF(AND(ISNUMBER(P704),ISNUMBER(L704)),P704-L704,"")</f>
        <v/>
      </c>
      <c r="X704" s="4" t="n"/>
    </row>
    <row r="705">
      <c r="A705" s="4" t="n"/>
      <c r="B705" s="4" t="n"/>
      <c r="C705" s="4" t="n"/>
      <c r="D705" s="4" t="n"/>
      <c r="E705" s="4" t="n"/>
      <c r="F705" s="4" t="n"/>
      <c r="G705" s="4" t="n"/>
      <c r="H705" s="5" t="n"/>
      <c r="I705" s="6" t="n"/>
      <c r="J705" s="4" t="n"/>
      <c r="K705" s="4" t="n"/>
      <c r="L705" s="5" t="n"/>
      <c r="M705" s="6" t="n"/>
      <c r="N705" s="4" t="n"/>
      <c r="O705" s="4" t="n"/>
      <c r="P705" s="5" t="n"/>
      <c r="Q705" s="6" t="n"/>
      <c r="R705" s="6" t="n"/>
      <c r="S705" s="7">
        <f>IF(OR(O705="",Q705=""),"",IFERROR(IF(AND(INDEX(Fees!$D$5:$D$15,MATCH(O705,Fees!$A$5:$A$15,0))&gt;0,Q705&lt;INDEX(Fees!$D$5:$D$15,MATCH(O705,Fees!$A$5:$A$15,0))),Q705*INDEX(Fees!$E$5:$E$15,MATCH(O705,Fees!$A$5:$A$15,0))+INDEX(Fees!$F$5:$F$15,MATCH(O705,Fees!$A$5:$A$15,0)),Q705*INDEX(Fees!$B$5:$B$15,MATCH(O705,Fees!$A$5:$A$15,0))+INDEX(Fees!$C$5:$C$15,MATCH(O705,Fees!$A$5:$A$15,0))),""))</f>
        <v/>
      </c>
      <c r="T705" s="6" t="n"/>
      <c r="U705" s="7">
        <f>IF(AND(N705="Sold",Q705&lt;&gt;""),Q705-N(I705)-N(R705)-IF(T705&lt;&gt;"",T705,N(S705)),"")</f>
        <v/>
      </c>
      <c r="V705" s="8">
        <f>IF(AND(U705&lt;&gt;"",N(Q705)&gt;0),U705/Q705,"")</f>
        <v/>
      </c>
      <c r="W705" s="9">
        <f>IF(AND(ISNUMBER(P705),ISNUMBER(L705)),P705-L705,"")</f>
        <v/>
      </c>
      <c r="X705" s="4" t="n"/>
    </row>
    <row r="706">
      <c r="A706" s="4" t="n"/>
      <c r="B706" s="4" t="n"/>
      <c r="C706" s="4" t="n"/>
      <c r="D706" s="4" t="n"/>
      <c r="E706" s="4" t="n"/>
      <c r="F706" s="4" t="n"/>
      <c r="G706" s="4" t="n"/>
      <c r="H706" s="5" t="n"/>
      <c r="I706" s="6" t="n"/>
      <c r="J706" s="4" t="n"/>
      <c r="K706" s="4" t="n"/>
      <c r="L706" s="5" t="n"/>
      <c r="M706" s="6" t="n"/>
      <c r="N706" s="4" t="n"/>
      <c r="O706" s="4" t="n"/>
      <c r="P706" s="5" t="n"/>
      <c r="Q706" s="6" t="n"/>
      <c r="R706" s="6" t="n"/>
      <c r="S706" s="7">
        <f>IF(OR(O706="",Q706=""),"",IFERROR(IF(AND(INDEX(Fees!$D$5:$D$15,MATCH(O706,Fees!$A$5:$A$15,0))&gt;0,Q706&lt;INDEX(Fees!$D$5:$D$15,MATCH(O706,Fees!$A$5:$A$15,0))),Q706*INDEX(Fees!$E$5:$E$15,MATCH(O706,Fees!$A$5:$A$15,0))+INDEX(Fees!$F$5:$F$15,MATCH(O706,Fees!$A$5:$A$15,0)),Q706*INDEX(Fees!$B$5:$B$15,MATCH(O706,Fees!$A$5:$A$15,0))+INDEX(Fees!$C$5:$C$15,MATCH(O706,Fees!$A$5:$A$15,0))),""))</f>
        <v/>
      </c>
      <c r="T706" s="6" t="n"/>
      <c r="U706" s="7">
        <f>IF(AND(N706="Sold",Q706&lt;&gt;""),Q706-N(I706)-N(R706)-IF(T706&lt;&gt;"",T706,N(S706)),"")</f>
        <v/>
      </c>
      <c r="V706" s="8">
        <f>IF(AND(U706&lt;&gt;"",N(Q706)&gt;0),U706/Q706,"")</f>
        <v/>
      </c>
      <c r="W706" s="9">
        <f>IF(AND(ISNUMBER(P706),ISNUMBER(L706)),P706-L706,"")</f>
        <v/>
      </c>
      <c r="X706" s="4" t="n"/>
    </row>
    <row r="707">
      <c r="A707" s="4" t="n"/>
      <c r="B707" s="4" t="n"/>
      <c r="C707" s="4" t="n"/>
      <c r="D707" s="4" t="n"/>
      <c r="E707" s="4" t="n"/>
      <c r="F707" s="4" t="n"/>
      <c r="G707" s="4" t="n"/>
      <c r="H707" s="5" t="n"/>
      <c r="I707" s="6" t="n"/>
      <c r="J707" s="4" t="n"/>
      <c r="K707" s="4" t="n"/>
      <c r="L707" s="5" t="n"/>
      <c r="M707" s="6" t="n"/>
      <c r="N707" s="4" t="n"/>
      <c r="O707" s="4" t="n"/>
      <c r="P707" s="5" t="n"/>
      <c r="Q707" s="6" t="n"/>
      <c r="R707" s="6" t="n"/>
      <c r="S707" s="7">
        <f>IF(OR(O707="",Q707=""),"",IFERROR(IF(AND(INDEX(Fees!$D$5:$D$15,MATCH(O707,Fees!$A$5:$A$15,0))&gt;0,Q707&lt;INDEX(Fees!$D$5:$D$15,MATCH(O707,Fees!$A$5:$A$15,0))),Q707*INDEX(Fees!$E$5:$E$15,MATCH(O707,Fees!$A$5:$A$15,0))+INDEX(Fees!$F$5:$F$15,MATCH(O707,Fees!$A$5:$A$15,0)),Q707*INDEX(Fees!$B$5:$B$15,MATCH(O707,Fees!$A$5:$A$15,0))+INDEX(Fees!$C$5:$C$15,MATCH(O707,Fees!$A$5:$A$15,0))),""))</f>
        <v/>
      </c>
      <c r="T707" s="6" t="n"/>
      <c r="U707" s="7">
        <f>IF(AND(N707="Sold",Q707&lt;&gt;""),Q707-N(I707)-N(R707)-IF(T707&lt;&gt;"",T707,N(S707)),"")</f>
        <v/>
      </c>
      <c r="V707" s="8">
        <f>IF(AND(U707&lt;&gt;"",N(Q707)&gt;0),U707/Q707,"")</f>
        <v/>
      </c>
      <c r="W707" s="9">
        <f>IF(AND(ISNUMBER(P707),ISNUMBER(L707)),P707-L707,"")</f>
        <v/>
      </c>
      <c r="X707" s="4" t="n"/>
    </row>
    <row r="708">
      <c r="A708" s="4" t="n"/>
      <c r="B708" s="4" t="n"/>
      <c r="C708" s="4" t="n"/>
      <c r="D708" s="4" t="n"/>
      <c r="E708" s="4" t="n"/>
      <c r="F708" s="4" t="n"/>
      <c r="G708" s="4" t="n"/>
      <c r="H708" s="5" t="n"/>
      <c r="I708" s="6" t="n"/>
      <c r="J708" s="4" t="n"/>
      <c r="K708" s="4" t="n"/>
      <c r="L708" s="5" t="n"/>
      <c r="M708" s="6" t="n"/>
      <c r="N708" s="4" t="n"/>
      <c r="O708" s="4" t="n"/>
      <c r="P708" s="5" t="n"/>
      <c r="Q708" s="6" t="n"/>
      <c r="R708" s="6" t="n"/>
      <c r="S708" s="7">
        <f>IF(OR(O708="",Q708=""),"",IFERROR(IF(AND(INDEX(Fees!$D$5:$D$15,MATCH(O708,Fees!$A$5:$A$15,0))&gt;0,Q708&lt;INDEX(Fees!$D$5:$D$15,MATCH(O708,Fees!$A$5:$A$15,0))),Q708*INDEX(Fees!$E$5:$E$15,MATCH(O708,Fees!$A$5:$A$15,0))+INDEX(Fees!$F$5:$F$15,MATCH(O708,Fees!$A$5:$A$15,0)),Q708*INDEX(Fees!$B$5:$B$15,MATCH(O708,Fees!$A$5:$A$15,0))+INDEX(Fees!$C$5:$C$15,MATCH(O708,Fees!$A$5:$A$15,0))),""))</f>
        <v/>
      </c>
      <c r="T708" s="6" t="n"/>
      <c r="U708" s="7">
        <f>IF(AND(N708="Sold",Q708&lt;&gt;""),Q708-N(I708)-N(R708)-IF(T708&lt;&gt;"",T708,N(S708)),"")</f>
        <v/>
      </c>
      <c r="V708" s="8">
        <f>IF(AND(U708&lt;&gt;"",N(Q708)&gt;0),U708/Q708,"")</f>
        <v/>
      </c>
      <c r="W708" s="9">
        <f>IF(AND(ISNUMBER(P708),ISNUMBER(L708)),P708-L708,"")</f>
        <v/>
      </c>
      <c r="X708" s="4" t="n"/>
    </row>
    <row r="709">
      <c r="A709" s="4" t="n"/>
      <c r="B709" s="4" t="n"/>
      <c r="C709" s="4" t="n"/>
      <c r="D709" s="4" t="n"/>
      <c r="E709" s="4" t="n"/>
      <c r="F709" s="4" t="n"/>
      <c r="G709" s="4" t="n"/>
      <c r="H709" s="5" t="n"/>
      <c r="I709" s="6" t="n"/>
      <c r="J709" s="4" t="n"/>
      <c r="K709" s="4" t="n"/>
      <c r="L709" s="5" t="n"/>
      <c r="M709" s="6" t="n"/>
      <c r="N709" s="4" t="n"/>
      <c r="O709" s="4" t="n"/>
      <c r="P709" s="5" t="n"/>
      <c r="Q709" s="6" t="n"/>
      <c r="R709" s="6" t="n"/>
      <c r="S709" s="7">
        <f>IF(OR(O709="",Q709=""),"",IFERROR(IF(AND(INDEX(Fees!$D$5:$D$15,MATCH(O709,Fees!$A$5:$A$15,0))&gt;0,Q709&lt;INDEX(Fees!$D$5:$D$15,MATCH(O709,Fees!$A$5:$A$15,0))),Q709*INDEX(Fees!$E$5:$E$15,MATCH(O709,Fees!$A$5:$A$15,0))+INDEX(Fees!$F$5:$F$15,MATCH(O709,Fees!$A$5:$A$15,0)),Q709*INDEX(Fees!$B$5:$B$15,MATCH(O709,Fees!$A$5:$A$15,0))+INDEX(Fees!$C$5:$C$15,MATCH(O709,Fees!$A$5:$A$15,0))),""))</f>
        <v/>
      </c>
      <c r="T709" s="6" t="n"/>
      <c r="U709" s="7">
        <f>IF(AND(N709="Sold",Q709&lt;&gt;""),Q709-N(I709)-N(R709)-IF(T709&lt;&gt;"",T709,N(S709)),"")</f>
        <v/>
      </c>
      <c r="V709" s="8">
        <f>IF(AND(U709&lt;&gt;"",N(Q709)&gt;0),U709/Q709,"")</f>
        <v/>
      </c>
      <c r="W709" s="9">
        <f>IF(AND(ISNUMBER(P709),ISNUMBER(L709)),P709-L709,"")</f>
        <v/>
      </c>
      <c r="X709" s="4" t="n"/>
    </row>
    <row r="710">
      <c r="A710" s="4" t="n"/>
      <c r="B710" s="4" t="n"/>
      <c r="C710" s="4" t="n"/>
      <c r="D710" s="4" t="n"/>
      <c r="E710" s="4" t="n"/>
      <c r="F710" s="4" t="n"/>
      <c r="G710" s="4" t="n"/>
      <c r="H710" s="5" t="n"/>
      <c r="I710" s="6" t="n"/>
      <c r="J710" s="4" t="n"/>
      <c r="K710" s="4" t="n"/>
      <c r="L710" s="5" t="n"/>
      <c r="M710" s="6" t="n"/>
      <c r="N710" s="4" t="n"/>
      <c r="O710" s="4" t="n"/>
      <c r="P710" s="5" t="n"/>
      <c r="Q710" s="6" t="n"/>
      <c r="R710" s="6" t="n"/>
      <c r="S710" s="7">
        <f>IF(OR(O710="",Q710=""),"",IFERROR(IF(AND(INDEX(Fees!$D$5:$D$15,MATCH(O710,Fees!$A$5:$A$15,0))&gt;0,Q710&lt;INDEX(Fees!$D$5:$D$15,MATCH(O710,Fees!$A$5:$A$15,0))),Q710*INDEX(Fees!$E$5:$E$15,MATCH(O710,Fees!$A$5:$A$15,0))+INDEX(Fees!$F$5:$F$15,MATCH(O710,Fees!$A$5:$A$15,0)),Q710*INDEX(Fees!$B$5:$B$15,MATCH(O710,Fees!$A$5:$A$15,0))+INDEX(Fees!$C$5:$C$15,MATCH(O710,Fees!$A$5:$A$15,0))),""))</f>
        <v/>
      </c>
      <c r="T710" s="6" t="n"/>
      <c r="U710" s="7">
        <f>IF(AND(N710="Sold",Q710&lt;&gt;""),Q710-N(I710)-N(R710)-IF(T710&lt;&gt;"",T710,N(S710)),"")</f>
        <v/>
      </c>
      <c r="V710" s="8">
        <f>IF(AND(U710&lt;&gt;"",N(Q710)&gt;0),U710/Q710,"")</f>
        <v/>
      </c>
      <c r="W710" s="9">
        <f>IF(AND(ISNUMBER(P710),ISNUMBER(L710)),P710-L710,"")</f>
        <v/>
      </c>
      <c r="X710" s="4" t="n"/>
    </row>
    <row r="711">
      <c r="A711" s="4" t="n"/>
      <c r="B711" s="4" t="n"/>
      <c r="C711" s="4" t="n"/>
      <c r="D711" s="4" t="n"/>
      <c r="E711" s="4" t="n"/>
      <c r="F711" s="4" t="n"/>
      <c r="G711" s="4" t="n"/>
      <c r="H711" s="5" t="n"/>
      <c r="I711" s="6" t="n"/>
      <c r="J711" s="4" t="n"/>
      <c r="K711" s="4" t="n"/>
      <c r="L711" s="5" t="n"/>
      <c r="M711" s="6" t="n"/>
      <c r="N711" s="4" t="n"/>
      <c r="O711" s="4" t="n"/>
      <c r="P711" s="5" t="n"/>
      <c r="Q711" s="6" t="n"/>
      <c r="R711" s="6" t="n"/>
      <c r="S711" s="7">
        <f>IF(OR(O711="",Q711=""),"",IFERROR(IF(AND(INDEX(Fees!$D$5:$D$15,MATCH(O711,Fees!$A$5:$A$15,0))&gt;0,Q711&lt;INDEX(Fees!$D$5:$D$15,MATCH(O711,Fees!$A$5:$A$15,0))),Q711*INDEX(Fees!$E$5:$E$15,MATCH(O711,Fees!$A$5:$A$15,0))+INDEX(Fees!$F$5:$F$15,MATCH(O711,Fees!$A$5:$A$15,0)),Q711*INDEX(Fees!$B$5:$B$15,MATCH(O711,Fees!$A$5:$A$15,0))+INDEX(Fees!$C$5:$C$15,MATCH(O711,Fees!$A$5:$A$15,0))),""))</f>
        <v/>
      </c>
      <c r="T711" s="6" t="n"/>
      <c r="U711" s="7">
        <f>IF(AND(N711="Sold",Q711&lt;&gt;""),Q711-N(I711)-N(R711)-IF(T711&lt;&gt;"",T711,N(S711)),"")</f>
        <v/>
      </c>
      <c r="V711" s="8">
        <f>IF(AND(U711&lt;&gt;"",N(Q711)&gt;0),U711/Q711,"")</f>
        <v/>
      </c>
      <c r="W711" s="9">
        <f>IF(AND(ISNUMBER(P711),ISNUMBER(L711)),P711-L711,"")</f>
        <v/>
      </c>
      <c r="X711" s="4" t="n"/>
    </row>
    <row r="712">
      <c r="A712" s="4" t="n"/>
      <c r="B712" s="4" t="n"/>
      <c r="C712" s="4" t="n"/>
      <c r="D712" s="4" t="n"/>
      <c r="E712" s="4" t="n"/>
      <c r="F712" s="4" t="n"/>
      <c r="G712" s="4" t="n"/>
      <c r="H712" s="5" t="n"/>
      <c r="I712" s="6" t="n"/>
      <c r="J712" s="4" t="n"/>
      <c r="K712" s="4" t="n"/>
      <c r="L712" s="5" t="n"/>
      <c r="M712" s="6" t="n"/>
      <c r="N712" s="4" t="n"/>
      <c r="O712" s="4" t="n"/>
      <c r="P712" s="5" t="n"/>
      <c r="Q712" s="6" t="n"/>
      <c r="R712" s="6" t="n"/>
      <c r="S712" s="7">
        <f>IF(OR(O712="",Q712=""),"",IFERROR(IF(AND(INDEX(Fees!$D$5:$D$15,MATCH(O712,Fees!$A$5:$A$15,0))&gt;0,Q712&lt;INDEX(Fees!$D$5:$D$15,MATCH(O712,Fees!$A$5:$A$15,0))),Q712*INDEX(Fees!$E$5:$E$15,MATCH(O712,Fees!$A$5:$A$15,0))+INDEX(Fees!$F$5:$F$15,MATCH(O712,Fees!$A$5:$A$15,0)),Q712*INDEX(Fees!$B$5:$B$15,MATCH(O712,Fees!$A$5:$A$15,0))+INDEX(Fees!$C$5:$C$15,MATCH(O712,Fees!$A$5:$A$15,0))),""))</f>
        <v/>
      </c>
      <c r="T712" s="6" t="n"/>
      <c r="U712" s="7">
        <f>IF(AND(N712="Sold",Q712&lt;&gt;""),Q712-N(I712)-N(R712)-IF(T712&lt;&gt;"",T712,N(S712)),"")</f>
        <v/>
      </c>
      <c r="V712" s="8">
        <f>IF(AND(U712&lt;&gt;"",N(Q712)&gt;0),U712/Q712,"")</f>
        <v/>
      </c>
      <c r="W712" s="9">
        <f>IF(AND(ISNUMBER(P712),ISNUMBER(L712)),P712-L712,"")</f>
        <v/>
      </c>
      <c r="X712" s="4" t="n"/>
    </row>
    <row r="713">
      <c r="A713" s="4" t="n"/>
      <c r="B713" s="4" t="n"/>
      <c r="C713" s="4" t="n"/>
      <c r="D713" s="4" t="n"/>
      <c r="E713" s="4" t="n"/>
      <c r="F713" s="4" t="n"/>
      <c r="G713" s="4" t="n"/>
      <c r="H713" s="5" t="n"/>
      <c r="I713" s="6" t="n"/>
      <c r="J713" s="4" t="n"/>
      <c r="K713" s="4" t="n"/>
      <c r="L713" s="5" t="n"/>
      <c r="M713" s="6" t="n"/>
      <c r="N713" s="4" t="n"/>
      <c r="O713" s="4" t="n"/>
      <c r="P713" s="5" t="n"/>
      <c r="Q713" s="6" t="n"/>
      <c r="R713" s="6" t="n"/>
      <c r="S713" s="7">
        <f>IF(OR(O713="",Q713=""),"",IFERROR(IF(AND(INDEX(Fees!$D$5:$D$15,MATCH(O713,Fees!$A$5:$A$15,0))&gt;0,Q713&lt;INDEX(Fees!$D$5:$D$15,MATCH(O713,Fees!$A$5:$A$15,0))),Q713*INDEX(Fees!$E$5:$E$15,MATCH(O713,Fees!$A$5:$A$15,0))+INDEX(Fees!$F$5:$F$15,MATCH(O713,Fees!$A$5:$A$15,0)),Q713*INDEX(Fees!$B$5:$B$15,MATCH(O713,Fees!$A$5:$A$15,0))+INDEX(Fees!$C$5:$C$15,MATCH(O713,Fees!$A$5:$A$15,0))),""))</f>
        <v/>
      </c>
      <c r="T713" s="6" t="n"/>
      <c r="U713" s="7">
        <f>IF(AND(N713="Sold",Q713&lt;&gt;""),Q713-N(I713)-N(R713)-IF(T713&lt;&gt;"",T713,N(S713)),"")</f>
        <v/>
      </c>
      <c r="V713" s="8">
        <f>IF(AND(U713&lt;&gt;"",N(Q713)&gt;0),U713/Q713,"")</f>
        <v/>
      </c>
      <c r="W713" s="9">
        <f>IF(AND(ISNUMBER(P713),ISNUMBER(L713)),P713-L713,"")</f>
        <v/>
      </c>
      <c r="X713" s="4" t="n"/>
    </row>
    <row r="714">
      <c r="A714" s="4" t="n"/>
      <c r="B714" s="4" t="n"/>
      <c r="C714" s="4" t="n"/>
      <c r="D714" s="4" t="n"/>
      <c r="E714" s="4" t="n"/>
      <c r="F714" s="4" t="n"/>
      <c r="G714" s="4" t="n"/>
      <c r="H714" s="5" t="n"/>
      <c r="I714" s="6" t="n"/>
      <c r="J714" s="4" t="n"/>
      <c r="K714" s="4" t="n"/>
      <c r="L714" s="5" t="n"/>
      <c r="M714" s="6" t="n"/>
      <c r="N714" s="4" t="n"/>
      <c r="O714" s="4" t="n"/>
      <c r="P714" s="5" t="n"/>
      <c r="Q714" s="6" t="n"/>
      <c r="R714" s="6" t="n"/>
      <c r="S714" s="7">
        <f>IF(OR(O714="",Q714=""),"",IFERROR(IF(AND(INDEX(Fees!$D$5:$D$15,MATCH(O714,Fees!$A$5:$A$15,0))&gt;0,Q714&lt;INDEX(Fees!$D$5:$D$15,MATCH(O714,Fees!$A$5:$A$15,0))),Q714*INDEX(Fees!$E$5:$E$15,MATCH(O714,Fees!$A$5:$A$15,0))+INDEX(Fees!$F$5:$F$15,MATCH(O714,Fees!$A$5:$A$15,0)),Q714*INDEX(Fees!$B$5:$B$15,MATCH(O714,Fees!$A$5:$A$15,0))+INDEX(Fees!$C$5:$C$15,MATCH(O714,Fees!$A$5:$A$15,0))),""))</f>
        <v/>
      </c>
      <c r="T714" s="6" t="n"/>
      <c r="U714" s="7">
        <f>IF(AND(N714="Sold",Q714&lt;&gt;""),Q714-N(I714)-N(R714)-IF(T714&lt;&gt;"",T714,N(S714)),"")</f>
        <v/>
      </c>
      <c r="V714" s="8">
        <f>IF(AND(U714&lt;&gt;"",N(Q714)&gt;0),U714/Q714,"")</f>
        <v/>
      </c>
      <c r="W714" s="9">
        <f>IF(AND(ISNUMBER(P714),ISNUMBER(L714)),P714-L714,"")</f>
        <v/>
      </c>
      <c r="X714" s="4" t="n"/>
    </row>
    <row r="715">
      <c r="A715" s="4" t="n"/>
      <c r="B715" s="4" t="n"/>
      <c r="C715" s="4" t="n"/>
      <c r="D715" s="4" t="n"/>
      <c r="E715" s="4" t="n"/>
      <c r="F715" s="4" t="n"/>
      <c r="G715" s="4" t="n"/>
      <c r="H715" s="5" t="n"/>
      <c r="I715" s="6" t="n"/>
      <c r="J715" s="4" t="n"/>
      <c r="K715" s="4" t="n"/>
      <c r="L715" s="5" t="n"/>
      <c r="M715" s="6" t="n"/>
      <c r="N715" s="4" t="n"/>
      <c r="O715" s="4" t="n"/>
      <c r="P715" s="5" t="n"/>
      <c r="Q715" s="6" t="n"/>
      <c r="R715" s="6" t="n"/>
      <c r="S715" s="7">
        <f>IF(OR(O715="",Q715=""),"",IFERROR(IF(AND(INDEX(Fees!$D$5:$D$15,MATCH(O715,Fees!$A$5:$A$15,0))&gt;0,Q715&lt;INDEX(Fees!$D$5:$D$15,MATCH(O715,Fees!$A$5:$A$15,0))),Q715*INDEX(Fees!$E$5:$E$15,MATCH(O715,Fees!$A$5:$A$15,0))+INDEX(Fees!$F$5:$F$15,MATCH(O715,Fees!$A$5:$A$15,0)),Q715*INDEX(Fees!$B$5:$B$15,MATCH(O715,Fees!$A$5:$A$15,0))+INDEX(Fees!$C$5:$C$15,MATCH(O715,Fees!$A$5:$A$15,0))),""))</f>
        <v/>
      </c>
      <c r="T715" s="6" t="n"/>
      <c r="U715" s="7">
        <f>IF(AND(N715="Sold",Q715&lt;&gt;""),Q715-N(I715)-N(R715)-IF(T715&lt;&gt;"",T715,N(S715)),"")</f>
        <v/>
      </c>
      <c r="V715" s="8">
        <f>IF(AND(U715&lt;&gt;"",N(Q715)&gt;0),U715/Q715,"")</f>
        <v/>
      </c>
      <c r="W715" s="9">
        <f>IF(AND(ISNUMBER(P715),ISNUMBER(L715)),P715-L715,"")</f>
        <v/>
      </c>
      <c r="X715" s="4" t="n"/>
    </row>
    <row r="716">
      <c r="A716" s="4" t="n"/>
      <c r="B716" s="4" t="n"/>
      <c r="C716" s="4" t="n"/>
      <c r="D716" s="4" t="n"/>
      <c r="E716" s="4" t="n"/>
      <c r="F716" s="4" t="n"/>
      <c r="G716" s="4" t="n"/>
      <c r="H716" s="5" t="n"/>
      <c r="I716" s="6" t="n"/>
      <c r="J716" s="4" t="n"/>
      <c r="K716" s="4" t="n"/>
      <c r="L716" s="5" t="n"/>
      <c r="M716" s="6" t="n"/>
      <c r="N716" s="4" t="n"/>
      <c r="O716" s="4" t="n"/>
      <c r="P716" s="5" t="n"/>
      <c r="Q716" s="6" t="n"/>
      <c r="R716" s="6" t="n"/>
      <c r="S716" s="7">
        <f>IF(OR(O716="",Q716=""),"",IFERROR(IF(AND(INDEX(Fees!$D$5:$D$15,MATCH(O716,Fees!$A$5:$A$15,0))&gt;0,Q716&lt;INDEX(Fees!$D$5:$D$15,MATCH(O716,Fees!$A$5:$A$15,0))),Q716*INDEX(Fees!$E$5:$E$15,MATCH(O716,Fees!$A$5:$A$15,0))+INDEX(Fees!$F$5:$F$15,MATCH(O716,Fees!$A$5:$A$15,0)),Q716*INDEX(Fees!$B$5:$B$15,MATCH(O716,Fees!$A$5:$A$15,0))+INDEX(Fees!$C$5:$C$15,MATCH(O716,Fees!$A$5:$A$15,0))),""))</f>
        <v/>
      </c>
      <c r="T716" s="6" t="n"/>
      <c r="U716" s="7">
        <f>IF(AND(N716="Sold",Q716&lt;&gt;""),Q716-N(I716)-N(R716)-IF(T716&lt;&gt;"",T716,N(S716)),"")</f>
        <v/>
      </c>
      <c r="V716" s="8">
        <f>IF(AND(U716&lt;&gt;"",N(Q716)&gt;0),U716/Q716,"")</f>
        <v/>
      </c>
      <c r="W716" s="9">
        <f>IF(AND(ISNUMBER(P716),ISNUMBER(L716)),P716-L716,"")</f>
        <v/>
      </c>
      <c r="X716" s="4" t="n"/>
    </row>
    <row r="717">
      <c r="A717" s="4" t="n"/>
      <c r="B717" s="4" t="n"/>
      <c r="C717" s="4" t="n"/>
      <c r="D717" s="4" t="n"/>
      <c r="E717" s="4" t="n"/>
      <c r="F717" s="4" t="n"/>
      <c r="G717" s="4" t="n"/>
      <c r="H717" s="5" t="n"/>
      <c r="I717" s="6" t="n"/>
      <c r="J717" s="4" t="n"/>
      <c r="K717" s="4" t="n"/>
      <c r="L717" s="5" t="n"/>
      <c r="M717" s="6" t="n"/>
      <c r="N717" s="4" t="n"/>
      <c r="O717" s="4" t="n"/>
      <c r="P717" s="5" t="n"/>
      <c r="Q717" s="6" t="n"/>
      <c r="R717" s="6" t="n"/>
      <c r="S717" s="7">
        <f>IF(OR(O717="",Q717=""),"",IFERROR(IF(AND(INDEX(Fees!$D$5:$D$15,MATCH(O717,Fees!$A$5:$A$15,0))&gt;0,Q717&lt;INDEX(Fees!$D$5:$D$15,MATCH(O717,Fees!$A$5:$A$15,0))),Q717*INDEX(Fees!$E$5:$E$15,MATCH(O717,Fees!$A$5:$A$15,0))+INDEX(Fees!$F$5:$F$15,MATCH(O717,Fees!$A$5:$A$15,0)),Q717*INDEX(Fees!$B$5:$B$15,MATCH(O717,Fees!$A$5:$A$15,0))+INDEX(Fees!$C$5:$C$15,MATCH(O717,Fees!$A$5:$A$15,0))),""))</f>
        <v/>
      </c>
      <c r="T717" s="6" t="n"/>
      <c r="U717" s="7">
        <f>IF(AND(N717="Sold",Q717&lt;&gt;""),Q717-N(I717)-N(R717)-IF(T717&lt;&gt;"",T717,N(S717)),"")</f>
        <v/>
      </c>
      <c r="V717" s="8">
        <f>IF(AND(U717&lt;&gt;"",N(Q717)&gt;0),U717/Q717,"")</f>
        <v/>
      </c>
      <c r="W717" s="9">
        <f>IF(AND(ISNUMBER(P717),ISNUMBER(L717)),P717-L717,"")</f>
        <v/>
      </c>
      <c r="X717" s="4" t="n"/>
    </row>
    <row r="718">
      <c r="A718" s="4" t="n"/>
      <c r="B718" s="4" t="n"/>
      <c r="C718" s="4" t="n"/>
      <c r="D718" s="4" t="n"/>
      <c r="E718" s="4" t="n"/>
      <c r="F718" s="4" t="n"/>
      <c r="G718" s="4" t="n"/>
      <c r="H718" s="5" t="n"/>
      <c r="I718" s="6" t="n"/>
      <c r="J718" s="4" t="n"/>
      <c r="K718" s="4" t="n"/>
      <c r="L718" s="5" t="n"/>
      <c r="M718" s="6" t="n"/>
      <c r="N718" s="4" t="n"/>
      <c r="O718" s="4" t="n"/>
      <c r="P718" s="5" t="n"/>
      <c r="Q718" s="6" t="n"/>
      <c r="R718" s="6" t="n"/>
      <c r="S718" s="7">
        <f>IF(OR(O718="",Q718=""),"",IFERROR(IF(AND(INDEX(Fees!$D$5:$D$15,MATCH(O718,Fees!$A$5:$A$15,0))&gt;0,Q718&lt;INDEX(Fees!$D$5:$D$15,MATCH(O718,Fees!$A$5:$A$15,0))),Q718*INDEX(Fees!$E$5:$E$15,MATCH(O718,Fees!$A$5:$A$15,0))+INDEX(Fees!$F$5:$F$15,MATCH(O718,Fees!$A$5:$A$15,0)),Q718*INDEX(Fees!$B$5:$B$15,MATCH(O718,Fees!$A$5:$A$15,0))+INDEX(Fees!$C$5:$C$15,MATCH(O718,Fees!$A$5:$A$15,0))),""))</f>
        <v/>
      </c>
      <c r="T718" s="6" t="n"/>
      <c r="U718" s="7">
        <f>IF(AND(N718="Sold",Q718&lt;&gt;""),Q718-N(I718)-N(R718)-IF(T718&lt;&gt;"",T718,N(S718)),"")</f>
        <v/>
      </c>
      <c r="V718" s="8">
        <f>IF(AND(U718&lt;&gt;"",N(Q718)&gt;0),U718/Q718,"")</f>
        <v/>
      </c>
      <c r="W718" s="9">
        <f>IF(AND(ISNUMBER(P718),ISNUMBER(L718)),P718-L718,"")</f>
        <v/>
      </c>
      <c r="X718" s="4" t="n"/>
    </row>
    <row r="719">
      <c r="A719" s="4" t="n"/>
      <c r="B719" s="4" t="n"/>
      <c r="C719" s="4" t="n"/>
      <c r="D719" s="4" t="n"/>
      <c r="E719" s="4" t="n"/>
      <c r="F719" s="4" t="n"/>
      <c r="G719" s="4" t="n"/>
      <c r="H719" s="5" t="n"/>
      <c r="I719" s="6" t="n"/>
      <c r="J719" s="4" t="n"/>
      <c r="K719" s="4" t="n"/>
      <c r="L719" s="5" t="n"/>
      <c r="M719" s="6" t="n"/>
      <c r="N719" s="4" t="n"/>
      <c r="O719" s="4" t="n"/>
      <c r="P719" s="5" t="n"/>
      <c r="Q719" s="6" t="n"/>
      <c r="R719" s="6" t="n"/>
      <c r="S719" s="7">
        <f>IF(OR(O719="",Q719=""),"",IFERROR(IF(AND(INDEX(Fees!$D$5:$D$15,MATCH(O719,Fees!$A$5:$A$15,0))&gt;0,Q719&lt;INDEX(Fees!$D$5:$D$15,MATCH(O719,Fees!$A$5:$A$15,0))),Q719*INDEX(Fees!$E$5:$E$15,MATCH(O719,Fees!$A$5:$A$15,0))+INDEX(Fees!$F$5:$F$15,MATCH(O719,Fees!$A$5:$A$15,0)),Q719*INDEX(Fees!$B$5:$B$15,MATCH(O719,Fees!$A$5:$A$15,0))+INDEX(Fees!$C$5:$C$15,MATCH(O719,Fees!$A$5:$A$15,0))),""))</f>
        <v/>
      </c>
      <c r="T719" s="6" t="n"/>
      <c r="U719" s="7">
        <f>IF(AND(N719="Sold",Q719&lt;&gt;""),Q719-N(I719)-N(R719)-IF(T719&lt;&gt;"",T719,N(S719)),"")</f>
        <v/>
      </c>
      <c r="V719" s="8">
        <f>IF(AND(U719&lt;&gt;"",N(Q719)&gt;0),U719/Q719,"")</f>
        <v/>
      </c>
      <c r="W719" s="9">
        <f>IF(AND(ISNUMBER(P719),ISNUMBER(L719)),P719-L719,"")</f>
        <v/>
      </c>
      <c r="X719" s="4" t="n"/>
    </row>
    <row r="720">
      <c r="A720" s="4" t="n"/>
      <c r="B720" s="4" t="n"/>
      <c r="C720" s="4" t="n"/>
      <c r="D720" s="4" t="n"/>
      <c r="E720" s="4" t="n"/>
      <c r="F720" s="4" t="n"/>
      <c r="G720" s="4" t="n"/>
      <c r="H720" s="5" t="n"/>
      <c r="I720" s="6" t="n"/>
      <c r="J720" s="4" t="n"/>
      <c r="K720" s="4" t="n"/>
      <c r="L720" s="5" t="n"/>
      <c r="M720" s="6" t="n"/>
      <c r="N720" s="4" t="n"/>
      <c r="O720" s="4" t="n"/>
      <c r="P720" s="5" t="n"/>
      <c r="Q720" s="6" t="n"/>
      <c r="R720" s="6" t="n"/>
      <c r="S720" s="7">
        <f>IF(OR(O720="",Q720=""),"",IFERROR(IF(AND(INDEX(Fees!$D$5:$D$15,MATCH(O720,Fees!$A$5:$A$15,0))&gt;0,Q720&lt;INDEX(Fees!$D$5:$D$15,MATCH(O720,Fees!$A$5:$A$15,0))),Q720*INDEX(Fees!$E$5:$E$15,MATCH(O720,Fees!$A$5:$A$15,0))+INDEX(Fees!$F$5:$F$15,MATCH(O720,Fees!$A$5:$A$15,0)),Q720*INDEX(Fees!$B$5:$B$15,MATCH(O720,Fees!$A$5:$A$15,0))+INDEX(Fees!$C$5:$C$15,MATCH(O720,Fees!$A$5:$A$15,0))),""))</f>
        <v/>
      </c>
      <c r="T720" s="6" t="n"/>
      <c r="U720" s="7">
        <f>IF(AND(N720="Sold",Q720&lt;&gt;""),Q720-N(I720)-N(R720)-IF(T720&lt;&gt;"",T720,N(S720)),"")</f>
        <v/>
      </c>
      <c r="V720" s="8">
        <f>IF(AND(U720&lt;&gt;"",N(Q720)&gt;0),U720/Q720,"")</f>
        <v/>
      </c>
      <c r="W720" s="9">
        <f>IF(AND(ISNUMBER(P720),ISNUMBER(L720)),P720-L720,"")</f>
        <v/>
      </c>
      <c r="X720" s="4" t="n"/>
    </row>
    <row r="721">
      <c r="A721" s="4" t="n"/>
      <c r="B721" s="4" t="n"/>
      <c r="C721" s="4" t="n"/>
      <c r="D721" s="4" t="n"/>
      <c r="E721" s="4" t="n"/>
      <c r="F721" s="4" t="n"/>
      <c r="G721" s="4" t="n"/>
      <c r="H721" s="5" t="n"/>
      <c r="I721" s="6" t="n"/>
      <c r="J721" s="4" t="n"/>
      <c r="K721" s="4" t="n"/>
      <c r="L721" s="5" t="n"/>
      <c r="M721" s="6" t="n"/>
      <c r="N721" s="4" t="n"/>
      <c r="O721" s="4" t="n"/>
      <c r="P721" s="5" t="n"/>
      <c r="Q721" s="6" t="n"/>
      <c r="R721" s="6" t="n"/>
      <c r="S721" s="7">
        <f>IF(OR(O721="",Q721=""),"",IFERROR(IF(AND(INDEX(Fees!$D$5:$D$15,MATCH(O721,Fees!$A$5:$A$15,0))&gt;0,Q721&lt;INDEX(Fees!$D$5:$D$15,MATCH(O721,Fees!$A$5:$A$15,0))),Q721*INDEX(Fees!$E$5:$E$15,MATCH(O721,Fees!$A$5:$A$15,0))+INDEX(Fees!$F$5:$F$15,MATCH(O721,Fees!$A$5:$A$15,0)),Q721*INDEX(Fees!$B$5:$B$15,MATCH(O721,Fees!$A$5:$A$15,0))+INDEX(Fees!$C$5:$C$15,MATCH(O721,Fees!$A$5:$A$15,0))),""))</f>
        <v/>
      </c>
      <c r="T721" s="6" t="n"/>
      <c r="U721" s="7">
        <f>IF(AND(N721="Sold",Q721&lt;&gt;""),Q721-N(I721)-N(R721)-IF(T721&lt;&gt;"",T721,N(S721)),"")</f>
        <v/>
      </c>
      <c r="V721" s="8">
        <f>IF(AND(U721&lt;&gt;"",N(Q721)&gt;0),U721/Q721,"")</f>
        <v/>
      </c>
      <c r="W721" s="9">
        <f>IF(AND(ISNUMBER(P721),ISNUMBER(L721)),P721-L721,"")</f>
        <v/>
      </c>
      <c r="X721" s="4" t="n"/>
    </row>
    <row r="722">
      <c r="A722" s="4" t="n"/>
      <c r="B722" s="4" t="n"/>
      <c r="C722" s="4" t="n"/>
      <c r="D722" s="4" t="n"/>
      <c r="E722" s="4" t="n"/>
      <c r="F722" s="4" t="n"/>
      <c r="G722" s="4" t="n"/>
      <c r="H722" s="5" t="n"/>
      <c r="I722" s="6" t="n"/>
      <c r="J722" s="4" t="n"/>
      <c r="K722" s="4" t="n"/>
      <c r="L722" s="5" t="n"/>
      <c r="M722" s="6" t="n"/>
      <c r="N722" s="4" t="n"/>
      <c r="O722" s="4" t="n"/>
      <c r="P722" s="5" t="n"/>
      <c r="Q722" s="6" t="n"/>
      <c r="R722" s="6" t="n"/>
      <c r="S722" s="7">
        <f>IF(OR(O722="",Q722=""),"",IFERROR(IF(AND(INDEX(Fees!$D$5:$D$15,MATCH(O722,Fees!$A$5:$A$15,0))&gt;0,Q722&lt;INDEX(Fees!$D$5:$D$15,MATCH(O722,Fees!$A$5:$A$15,0))),Q722*INDEX(Fees!$E$5:$E$15,MATCH(O722,Fees!$A$5:$A$15,0))+INDEX(Fees!$F$5:$F$15,MATCH(O722,Fees!$A$5:$A$15,0)),Q722*INDEX(Fees!$B$5:$B$15,MATCH(O722,Fees!$A$5:$A$15,0))+INDEX(Fees!$C$5:$C$15,MATCH(O722,Fees!$A$5:$A$15,0))),""))</f>
        <v/>
      </c>
      <c r="T722" s="6" t="n"/>
      <c r="U722" s="7">
        <f>IF(AND(N722="Sold",Q722&lt;&gt;""),Q722-N(I722)-N(R722)-IF(T722&lt;&gt;"",T722,N(S722)),"")</f>
        <v/>
      </c>
      <c r="V722" s="8">
        <f>IF(AND(U722&lt;&gt;"",N(Q722)&gt;0),U722/Q722,"")</f>
        <v/>
      </c>
      <c r="W722" s="9">
        <f>IF(AND(ISNUMBER(P722),ISNUMBER(L722)),P722-L722,"")</f>
        <v/>
      </c>
      <c r="X722" s="4" t="n"/>
    </row>
    <row r="723">
      <c r="A723" s="4" t="n"/>
      <c r="B723" s="4" t="n"/>
      <c r="C723" s="4" t="n"/>
      <c r="D723" s="4" t="n"/>
      <c r="E723" s="4" t="n"/>
      <c r="F723" s="4" t="n"/>
      <c r="G723" s="4" t="n"/>
      <c r="H723" s="5" t="n"/>
      <c r="I723" s="6" t="n"/>
      <c r="J723" s="4" t="n"/>
      <c r="K723" s="4" t="n"/>
      <c r="L723" s="5" t="n"/>
      <c r="M723" s="6" t="n"/>
      <c r="N723" s="4" t="n"/>
      <c r="O723" s="4" t="n"/>
      <c r="P723" s="5" t="n"/>
      <c r="Q723" s="6" t="n"/>
      <c r="R723" s="6" t="n"/>
      <c r="S723" s="7">
        <f>IF(OR(O723="",Q723=""),"",IFERROR(IF(AND(INDEX(Fees!$D$5:$D$15,MATCH(O723,Fees!$A$5:$A$15,0))&gt;0,Q723&lt;INDEX(Fees!$D$5:$D$15,MATCH(O723,Fees!$A$5:$A$15,0))),Q723*INDEX(Fees!$E$5:$E$15,MATCH(O723,Fees!$A$5:$A$15,0))+INDEX(Fees!$F$5:$F$15,MATCH(O723,Fees!$A$5:$A$15,0)),Q723*INDEX(Fees!$B$5:$B$15,MATCH(O723,Fees!$A$5:$A$15,0))+INDEX(Fees!$C$5:$C$15,MATCH(O723,Fees!$A$5:$A$15,0))),""))</f>
        <v/>
      </c>
      <c r="T723" s="6" t="n"/>
      <c r="U723" s="7">
        <f>IF(AND(N723="Sold",Q723&lt;&gt;""),Q723-N(I723)-N(R723)-IF(T723&lt;&gt;"",T723,N(S723)),"")</f>
        <v/>
      </c>
      <c r="V723" s="8">
        <f>IF(AND(U723&lt;&gt;"",N(Q723)&gt;0),U723/Q723,"")</f>
        <v/>
      </c>
      <c r="W723" s="9">
        <f>IF(AND(ISNUMBER(P723),ISNUMBER(L723)),P723-L723,"")</f>
        <v/>
      </c>
      <c r="X723" s="4" t="n"/>
    </row>
    <row r="724">
      <c r="A724" s="4" t="n"/>
      <c r="B724" s="4" t="n"/>
      <c r="C724" s="4" t="n"/>
      <c r="D724" s="4" t="n"/>
      <c r="E724" s="4" t="n"/>
      <c r="F724" s="4" t="n"/>
      <c r="G724" s="4" t="n"/>
      <c r="H724" s="5" t="n"/>
      <c r="I724" s="6" t="n"/>
      <c r="J724" s="4" t="n"/>
      <c r="K724" s="4" t="n"/>
      <c r="L724" s="5" t="n"/>
      <c r="M724" s="6" t="n"/>
      <c r="N724" s="4" t="n"/>
      <c r="O724" s="4" t="n"/>
      <c r="P724" s="5" t="n"/>
      <c r="Q724" s="6" t="n"/>
      <c r="R724" s="6" t="n"/>
      <c r="S724" s="7">
        <f>IF(OR(O724="",Q724=""),"",IFERROR(IF(AND(INDEX(Fees!$D$5:$D$15,MATCH(O724,Fees!$A$5:$A$15,0))&gt;0,Q724&lt;INDEX(Fees!$D$5:$D$15,MATCH(O724,Fees!$A$5:$A$15,0))),Q724*INDEX(Fees!$E$5:$E$15,MATCH(O724,Fees!$A$5:$A$15,0))+INDEX(Fees!$F$5:$F$15,MATCH(O724,Fees!$A$5:$A$15,0)),Q724*INDEX(Fees!$B$5:$B$15,MATCH(O724,Fees!$A$5:$A$15,0))+INDEX(Fees!$C$5:$C$15,MATCH(O724,Fees!$A$5:$A$15,0))),""))</f>
        <v/>
      </c>
      <c r="T724" s="6" t="n"/>
      <c r="U724" s="7">
        <f>IF(AND(N724="Sold",Q724&lt;&gt;""),Q724-N(I724)-N(R724)-IF(T724&lt;&gt;"",T724,N(S724)),"")</f>
        <v/>
      </c>
      <c r="V724" s="8">
        <f>IF(AND(U724&lt;&gt;"",N(Q724)&gt;0),U724/Q724,"")</f>
        <v/>
      </c>
      <c r="W724" s="9">
        <f>IF(AND(ISNUMBER(P724),ISNUMBER(L724)),P724-L724,"")</f>
        <v/>
      </c>
      <c r="X724" s="4" t="n"/>
    </row>
    <row r="725">
      <c r="A725" s="4" t="n"/>
      <c r="B725" s="4" t="n"/>
      <c r="C725" s="4" t="n"/>
      <c r="D725" s="4" t="n"/>
      <c r="E725" s="4" t="n"/>
      <c r="F725" s="4" t="n"/>
      <c r="G725" s="4" t="n"/>
      <c r="H725" s="5" t="n"/>
      <c r="I725" s="6" t="n"/>
      <c r="J725" s="4" t="n"/>
      <c r="K725" s="4" t="n"/>
      <c r="L725" s="5" t="n"/>
      <c r="M725" s="6" t="n"/>
      <c r="N725" s="4" t="n"/>
      <c r="O725" s="4" t="n"/>
      <c r="P725" s="5" t="n"/>
      <c r="Q725" s="6" t="n"/>
      <c r="R725" s="6" t="n"/>
      <c r="S725" s="7">
        <f>IF(OR(O725="",Q725=""),"",IFERROR(IF(AND(INDEX(Fees!$D$5:$D$15,MATCH(O725,Fees!$A$5:$A$15,0))&gt;0,Q725&lt;INDEX(Fees!$D$5:$D$15,MATCH(O725,Fees!$A$5:$A$15,0))),Q725*INDEX(Fees!$E$5:$E$15,MATCH(O725,Fees!$A$5:$A$15,0))+INDEX(Fees!$F$5:$F$15,MATCH(O725,Fees!$A$5:$A$15,0)),Q725*INDEX(Fees!$B$5:$B$15,MATCH(O725,Fees!$A$5:$A$15,0))+INDEX(Fees!$C$5:$C$15,MATCH(O725,Fees!$A$5:$A$15,0))),""))</f>
        <v/>
      </c>
      <c r="T725" s="6" t="n"/>
      <c r="U725" s="7">
        <f>IF(AND(N725="Sold",Q725&lt;&gt;""),Q725-N(I725)-N(R725)-IF(T725&lt;&gt;"",T725,N(S725)),"")</f>
        <v/>
      </c>
      <c r="V725" s="8">
        <f>IF(AND(U725&lt;&gt;"",N(Q725)&gt;0),U725/Q725,"")</f>
        <v/>
      </c>
      <c r="W725" s="9">
        <f>IF(AND(ISNUMBER(P725),ISNUMBER(L725)),P725-L725,"")</f>
        <v/>
      </c>
      <c r="X725" s="4" t="n"/>
    </row>
    <row r="726">
      <c r="A726" s="4" t="n"/>
      <c r="B726" s="4" t="n"/>
      <c r="C726" s="4" t="n"/>
      <c r="D726" s="4" t="n"/>
      <c r="E726" s="4" t="n"/>
      <c r="F726" s="4" t="n"/>
      <c r="G726" s="4" t="n"/>
      <c r="H726" s="5" t="n"/>
      <c r="I726" s="6" t="n"/>
      <c r="J726" s="4" t="n"/>
      <c r="K726" s="4" t="n"/>
      <c r="L726" s="5" t="n"/>
      <c r="M726" s="6" t="n"/>
      <c r="N726" s="4" t="n"/>
      <c r="O726" s="4" t="n"/>
      <c r="P726" s="5" t="n"/>
      <c r="Q726" s="6" t="n"/>
      <c r="R726" s="6" t="n"/>
      <c r="S726" s="7">
        <f>IF(OR(O726="",Q726=""),"",IFERROR(IF(AND(INDEX(Fees!$D$5:$D$15,MATCH(O726,Fees!$A$5:$A$15,0))&gt;0,Q726&lt;INDEX(Fees!$D$5:$D$15,MATCH(O726,Fees!$A$5:$A$15,0))),Q726*INDEX(Fees!$E$5:$E$15,MATCH(O726,Fees!$A$5:$A$15,0))+INDEX(Fees!$F$5:$F$15,MATCH(O726,Fees!$A$5:$A$15,0)),Q726*INDEX(Fees!$B$5:$B$15,MATCH(O726,Fees!$A$5:$A$15,0))+INDEX(Fees!$C$5:$C$15,MATCH(O726,Fees!$A$5:$A$15,0))),""))</f>
        <v/>
      </c>
      <c r="T726" s="6" t="n"/>
      <c r="U726" s="7">
        <f>IF(AND(N726="Sold",Q726&lt;&gt;""),Q726-N(I726)-N(R726)-IF(T726&lt;&gt;"",T726,N(S726)),"")</f>
        <v/>
      </c>
      <c r="V726" s="8">
        <f>IF(AND(U726&lt;&gt;"",N(Q726)&gt;0),U726/Q726,"")</f>
        <v/>
      </c>
      <c r="W726" s="9">
        <f>IF(AND(ISNUMBER(P726),ISNUMBER(L726)),P726-L726,"")</f>
        <v/>
      </c>
      <c r="X726" s="4" t="n"/>
    </row>
    <row r="727">
      <c r="A727" s="4" t="n"/>
      <c r="B727" s="4" t="n"/>
      <c r="C727" s="4" t="n"/>
      <c r="D727" s="4" t="n"/>
      <c r="E727" s="4" t="n"/>
      <c r="F727" s="4" t="n"/>
      <c r="G727" s="4" t="n"/>
      <c r="H727" s="5" t="n"/>
      <c r="I727" s="6" t="n"/>
      <c r="J727" s="4" t="n"/>
      <c r="K727" s="4" t="n"/>
      <c r="L727" s="5" t="n"/>
      <c r="M727" s="6" t="n"/>
      <c r="N727" s="4" t="n"/>
      <c r="O727" s="4" t="n"/>
      <c r="P727" s="5" t="n"/>
      <c r="Q727" s="6" t="n"/>
      <c r="R727" s="6" t="n"/>
      <c r="S727" s="7">
        <f>IF(OR(O727="",Q727=""),"",IFERROR(IF(AND(INDEX(Fees!$D$5:$D$15,MATCH(O727,Fees!$A$5:$A$15,0))&gt;0,Q727&lt;INDEX(Fees!$D$5:$D$15,MATCH(O727,Fees!$A$5:$A$15,0))),Q727*INDEX(Fees!$E$5:$E$15,MATCH(O727,Fees!$A$5:$A$15,0))+INDEX(Fees!$F$5:$F$15,MATCH(O727,Fees!$A$5:$A$15,0)),Q727*INDEX(Fees!$B$5:$B$15,MATCH(O727,Fees!$A$5:$A$15,0))+INDEX(Fees!$C$5:$C$15,MATCH(O727,Fees!$A$5:$A$15,0))),""))</f>
        <v/>
      </c>
      <c r="T727" s="6" t="n"/>
      <c r="U727" s="7">
        <f>IF(AND(N727="Sold",Q727&lt;&gt;""),Q727-N(I727)-N(R727)-IF(T727&lt;&gt;"",T727,N(S727)),"")</f>
        <v/>
      </c>
      <c r="V727" s="8">
        <f>IF(AND(U727&lt;&gt;"",N(Q727)&gt;0),U727/Q727,"")</f>
        <v/>
      </c>
      <c r="W727" s="9">
        <f>IF(AND(ISNUMBER(P727),ISNUMBER(L727)),P727-L727,"")</f>
        <v/>
      </c>
      <c r="X727" s="4" t="n"/>
    </row>
    <row r="728">
      <c r="A728" s="4" t="n"/>
      <c r="B728" s="4" t="n"/>
      <c r="C728" s="4" t="n"/>
      <c r="D728" s="4" t="n"/>
      <c r="E728" s="4" t="n"/>
      <c r="F728" s="4" t="n"/>
      <c r="G728" s="4" t="n"/>
      <c r="H728" s="5" t="n"/>
      <c r="I728" s="6" t="n"/>
      <c r="J728" s="4" t="n"/>
      <c r="K728" s="4" t="n"/>
      <c r="L728" s="5" t="n"/>
      <c r="M728" s="6" t="n"/>
      <c r="N728" s="4" t="n"/>
      <c r="O728" s="4" t="n"/>
      <c r="P728" s="5" t="n"/>
      <c r="Q728" s="6" t="n"/>
      <c r="R728" s="6" t="n"/>
      <c r="S728" s="7">
        <f>IF(OR(O728="",Q728=""),"",IFERROR(IF(AND(INDEX(Fees!$D$5:$D$15,MATCH(O728,Fees!$A$5:$A$15,0))&gt;0,Q728&lt;INDEX(Fees!$D$5:$D$15,MATCH(O728,Fees!$A$5:$A$15,0))),Q728*INDEX(Fees!$E$5:$E$15,MATCH(O728,Fees!$A$5:$A$15,0))+INDEX(Fees!$F$5:$F$15,MATCH(O728,Fees!$A$5:$A$15,0)),Q728*INDEX(Fees!$B$5:$B$15,MATCH(O728,Fees!$A$5:$A$15,0))+INDEX(Fees!$C$5:$C$15,MATCH(O728,Fees!$A$5:$A$15,0))),""))</f>
        <v/>
      </c>
      <c r="T728" s="6" t="n"/>
      <c r="U728" s="7">
        <f>IF(AND(N728="Sold",Q728&lt;&gt;""),Q728-N(I728)-N(R728)-IF(T728&lt;&gt;"",T728,N(S728)),"")</f>
        <v/>
      </c>
      <c r="V728" s="8">
        <f>IF(AND(U728&lt;&gt;"",N(Q728)&gt;0),U728/Q728,"")</f>
        <v/>
      </c>
      <c r="W728" s="9">
        <f>IF(AND(ISNUMBER(P728),ISNUMBER(L728)),P728-L728,"")</f>
        <v/>
      </c>
      <c r="X728" s="4" t="n"/>
    </row>
    <row r="729">
      <c r="A729" s="4" t="n"/>
      <c r="B729" s="4" t="n"/>
      <c r="C729" s="4" t="n"/>
      <c r="D729" s="4" t="n"/>
      <c r="E729" s="4" t="n"/>
      <c r="F729" s="4" t="n"/>
      <c r="G729" s="4" t="n"/>
      <c r="H729" s="5" t="n"/>
      <c r="I729" s="6" t="n"/>
      <c r="J729" s="4" t="n"/>
      <c r="K729" s="4" t="n"/>
      <c r="L729" s="5" t="n"/>
      <c r="M729" s="6" t="n"/>
      <c r="N729" s="4" t="n"/>
      <c r="O729" s="4" t="n"/>
      <c r="P729" s="5" t="n"/>
      <c r="Q729" s="6" t="n"/>
      <c r="R729" s="6" t="n"/>
      <c r="S729" s="7">
        <f>IF(OR(O729="",Q729=""),"",IFERROR(IF(AND(INDEX(Fees!$D$5:$D$15,MATCH(O729,Fees!$A$5:$A$15,0))&gt;0,Q729&lt;INDEX(Fees!$D$5:$D$15,MATCH(O729,Fees!$A$5:$A$15,0))),Q729*INDEX(Fees!$E$5:$E$15,MATCH(O729,Fees!$A$5:$A$15,0))+INDEX(Fees!$F$5:$F$15,MATCH(O729,Fees!$A$5:$A$15,0)),Q729*INDEX(Fees!$B$5:$B$15,MATCH(O729,Fees!$A$5:$A$15,0))+INDEX(Fees!$C$5:$C$15,MATCH(O729,Fees!$A$5:$A$15,0))),""))</f>
        <v/>
      </c>
      <c r="T729" s="6" t="n"/>
      <c r="U729" s="7">
        <f>IF(AND(N729="Sold",Q729&lt;&gt;""),Q729-N(I729)-N(R729)-IF(T729&lt;&gt;"",T729,N(S729)),"")</f>
        <v/>
      </c>
      <c r="V729" s="8">
        <f>IF(AND(U729&lt;&gt;"",N(Q729)&gt;0),U729/Q729,"")</f>
        <v/>
      </c>
      <c r="W729" s="9">
        <f>IF(AND(ISNUMBER(P729),ISNUMBER(L729)),P729-L729,"")</f>
        <v/>
      </c>
      <c r="X729" s="4" t="n"/>
    </row>
    <row r="730">
      <c r="A730" s="4" t="n"/>
      <c r="B730" s="4" t="n"/>
      <c r="C730" s="4" t="n"/>
      <c r="D730" s="4" t="n"/>
      <c r="E730" s="4" t="n"/>
      <c r="F730" s="4" t="n"/>
      <c r="G730" s="4" t="n"/>
      <c r="H730" s="5" t="n"/>
      <c r="I730" s="6" t="n"/>
      <c r="J730" s="4" t="n"/>
      <c r="K730" s="4" t="n"/>
      <c r="L730" s="5" t="n"/>
      <c r="M730" s="6" t="n"/>
      <c r="N730" s="4" t="n"/>
      <c r="O730" s="4" t="n"/>
      <c r="P730" s="5" t="n"/>
      <c r="Q730" s="6" t="n"/>
      <c r="R730" s="6" t="n"/>
      <c r="S730" s="7">
        <f>IF(OR(O730="",Q730=""),"",IFERROR(IF(AND(INDEX(Fees!$D$5:$D$15,MATCH(O730,Fees!$A$5:$A$15,0))&gt;0,Q730&lt;INDEX(Fees!$D$5:$D$15,MATCH(O730,Fees!$A$5:$A$15,0))),Q730*INDEX(Fees!$E$5:$E$15,MATCH(O730,Fees!$A$5:$A$15,0))+INDEX(Fees!$F$5:$F$15,MATCH(O730,Fees!$A$5:$A$15,0)),Q730*INDEX(Fees!$B$5:$B$15,MATCH(O730,Fees!$A$5:$A$15,0))+INDEX(Fees!$C$5:$C$15,MATCH(O730,Fees!$A$5:$A$15,0))),""))</f>
        <v/>
      </c>
      <c r="T730" s="6" t="n"/>
      <c r="U730" s="7">
        <f>IF(AND(N730="Sold",Q730&lt;&gt;""),Q730-N(I730)-N(R730)-IF(T730&lt;&gt;"",T730,N(S730)),"")</f>
        <v/>
      </c>
      <c r="V730" s="8">
        <f>IF(AND(U730&lt;&gt;"",N(Q730)&gt;0),U730/Q730,"")</f>
        <v/>
      </c>
      <c r="W730" s="9">
        <f>IF(AND(ISNUMBER(P730),ISNUMBER(L730)),P730-L730,"")</f>
        <v/>
      </c>
      <c r="X730" s="4" t="n"/>
    </row>
    <row r="731">
      <c r="A731" s="4" t="n"/>
      <c r="B731" s="4" t="n"/>
      <c r="C731" s="4" t="n"/>
      <c r="D731" s="4" t="n"/>
      <c r="E731" s="4" t="n"/>
      <c r="F731" s="4" t="n"/>
      <c r="G731" s="4" t="n"/>
      <c r="H731" s="5" t="n"/>
      <c r="I731" s="6" t="n"/>
      <c r="J731" s="4" t="n"/>
      <c r="K731" s="4" t="n"/>
      <c r="L731" s="5" t="n"/>
      <c r="M731" s="6" t="n"/>
      <c r="N731" s="4" t="n"/>
      <c r="O731" s="4" t="n"/>
      <c r="P731" s="5" t="n"/>
      <c r="Q731" s="6" t="n"/>
      <c r="R731" s="6" t="n"/>
      <c r="S731" s="7">
        <f>IF(OR(O731="",Q731=""),"",IFERROR(IF(AND(INDEX(Fees!$D$5:$D$15,MATCH(O731,Fees!$A$5:$A$15,0))&gt;0,Q731&lt;INDEX(Fees!$D$5:$D$15,MATCH(O731,Fees!$A$5:$A$15,0))),Q731*INDEX(Fees!$E$5:$E$15,MATCH(O731,Fees!$A$5:$A$15,0))+INDEX(Fees!$F$5:$F$15,MATCH(O731,Fees!$A$5:$A$15,0)),Q731*INDEX(Fees!$B$5:$B$15,MATCH(O731,Fees!$A$5:$A$15,0))+INDEX(Fees!$C$5:$C$15,MATCH(O731,Fees!$A$5:$A$15,0))),""))</f>
        <v/>
      </c>
      <c r="T731" s="6" t="n"/>
      <c r="U731" s="7">
        <f>IF(AND(N731="Sold",Q731&lt;&gt;""),Q731-N(I731)-N(R731)-IF(T731&lt;&gt;"",T731,N(S731)),"")</f>
        <v/>
      </c>
      <c r="V731" s="8">
        <f>IF(AND(U731&lt;&gt;"",N(Q731)&gt;0),U731/Q731,"")</f>
        <v/>
      </c>
      <c r="W731" s="9">
        <f>IF(AND(ISNUMBER(P731),ISNUMBER(L731)),P731-L731,"")</f>
        <v/>
      </c>
      <c r="X731" s="4" t="n"/>
    </row>
    <row r="732">
      <c r="A732" s="4" t="n"/>
      <c r="B732" s="4" t="n"/>
      <c r="C732" s="4" t="n"/>
      <c r="D732" s="4" t="n"/>
      <c r="E732" s="4" t="n"/>
      <c r="F732" s="4" t="n"/>
      <c r="G732" s="4" t="n"/>
      <c r="H732" s="5" t="n"/>
      <c r="I732" s="6" t="n"/>
      <c r="J732" s="4" t="n"/>
      <c r="K732" s="4" t="n"/>
      <c r="L732" s="5" t="n"/>
      <c r="M732" s="6" t="n"/>
      <c r="N732" s="4" t="n"/>
      <c r="O732" s="4" t="n"/>
      <c r="P732" s="5" t="n"/>
      <c r="Q732" s="6" t="n"/>
      <c r="R732" s="6" t="n"/>
      <c r="S732" s="7">
        <f>IF(OR(O732="",Q732=""),"",IFERROR(IF(AND(INDEX(Fees!$D$5:$D$15,MATCH(O732,Fees!$A$5:$A$15,0))&gt;0,Q732&lt;INDEX(Fees!$D$5:$D$15,MATCH(O732,Fees!$A$5:$A$15,0))),Q732*INDEX(Fees!$E$5:$E$15,MATCH(O732,Fees!$A$5:$A$15,0))+INDEX(Fees!$F$5:$F$15,MATCH(O732,Fees!$A$5:$A$15,0)),Q732*INDEX(Fees!$B$5:$B$15,MATCH(O732,Fees!$A$5:$A$15,0))+INDEX(Fees!$C$5:$C$15,MATCH(O732,Fees!$A$5:$A$15,0))),""))</f>
        <v/>
      </c>
      <c r="T732" s="6" t="n"/>
      <c r="U732" s="7">
        <f>IF(AND(N732="Sold",Q732&lt;&gt;""),Q732-N(I732)-N(R732)-IF(T732&lt;&gt;"",T732,N(S732)),"")</f>
        <v/>
      </c>
      <c r="V732" s="8">
        <f>IF(AND(U732&lt;&gt;"",N(Q732)&gt;0),U732/Q732,"")</f>
        <v/>
      </c>
      <c r="W732" s="9">
        <f>IF(AND(ISNUMBER(P732),ISNUMBER(L732)),P732-L732,"")</f>
        <v/>
      </c>
      <c r="X732" s="4" t="n"/>
    </row>
    <row r="733">
      <c r="A733" s="4" t="n"/>
      <c r="B733" s="4" t="n"/>
      <c r="C733" s="4" t="n"/>
      <c r="D733" s="4" t="n"/>
      <c r="E733" s="4" t="n"/>
      <c r="F733" s="4" t="n"/>
      <c r="G733" s="4" t="n"/>
      <c r="H733" s="5" t="n"/>
      <c r="I733" s="6" t="n"/>
      <c r="J733" s="4" t="n"/>
      <c r="K733" s="4" t="n"/>
      <c r="L733" s="5" t="n"/>
      <c r="M733" s="6" t="n"/>
      <c r="N733" s="4" t="n"/>
      <c r="O733" s="4" t="n"/>
      <c r="P733" s="5" t="n"/>
      <c r="Q733" s="6" t="n"/>
      <c r="R733" s="6" t="n"/>
      <c r="S733" s="7">
        <f>IF(OR(O733="",Q733=""),"",IFERROR(IF(AND(INDEX(Fees!$D$5:$D$15,MATCH(O733,Fees!$A$5:$A$15,0))&gt;0,Q733&lt;INDEX(Fees!$D$5:$D$15,MATCH(O733,Fees!$A$5:$A$15,0))),Q733*INDEX(Fees!$E$5:$E$15,MATCH(O733,Fees!$A$5:$A$15,0))+INDEX(Fees!$F$5:$F$15,MATCH(O733,Fees!$A$5:$A$15,0)),Q733*INDEX(Fees!$B$5:$B$15,MATCH(O733,Fees!$A$5:$A$15,0))+INDEX(Fees!$C$5:$C$15,MATCH(O733,Fees!$A$5:$A$15,0))),""))</f>
        <v/>
      </c>
      <c r="T733" s="6" t="n"/>
      <c r="U733" s="7">
        <f>IF(AND(N733="Sold",Q733&lt;&gt;""),Q733-N(I733)-N(R733)-IF(T733&lt;&gt;"",T733,N(S733)),"")</f>
        <v/>
      </c>
      <c r="V733" s="8">
        <f>IF(AND(U733&lt;&gt;"",N(Q733)&gt;0),U733/Q733,"")</f>
        <v/>
      </c>
      <c r="W733" s="9">
        <f>IF(AND(ISNUMBER(P733),ISNUMBER(L733)),P733-L733,"")</f>
        <v/>
      </c>
      <c r="X733" s="4" t="n"/>
    </row>
    <row r="734">
      <c r="A734" s="4" t="n"/>
      <c r="B734" s="4" t="n"/>
      <c r="C734" s="4" t="n"/>
      <c r="D734" s="4" t="n"/>
      <c r="E734" s="4" t="n"/>
      <c r="F734" s="4" t="n"/>
      <c r="G734" s="4" t="n"/>
      <c r="H734" s="5" t="n"/>
      <c r="I734" s="6" t="n"/>
      <c r="J734" s="4" t="n"/>
      <c r="K734" s="4" t="n"/>
      <c r="L734" s="5" t="n"/>
      <c r="M734" s="6" t="n"/>
      <c r="N734" s="4" t="n"/>
      <c r="O734" s="4" t="n"/>
      <c r="P734" s="5" t="n"/>
      <c r="Q734" s="6" t="n"/>
      <c r="R734" s="6" t="n"/>
      <c r="S734" s="7">
        <f>IF(OR(O734="",Q734=""),"",IFERROR(IF(AND(INDEX(Fees!$D$5:$D$15,MATCH(O734,Fees!$A$5:$A$15,0))&gt;0,Q734&lt;INDEX(Fees!$D$5:$D$15,MATCH(O734,Fees!$A$5:$A$15,0))),Q734*INDEX(Fees!$E$5:$E$15,MATCH(O734,Fees!$A$5:$A$15,0))+INDEX(Fees!$F$5:$F$15,MATCH(O734,Fees!$A$5:$A$15,0)),Q734*INDEX(Fees!$B$5:$B$15,MATCH(O734,Fees!$A$5:$A$15,0))+INDEX(Fees!$C$5:$C$15,MATCH(O734,Fees!$A$5:$A$15,0))),""))</f>
        <v/>
      </c>
      <c r="T734" s="6" t="n"/>
      <c r="U734" s="7">
        <f>IF(AND(N734="Sold",Q734&lt;&gt;""),Q734-N(I734)-N(R734)-IF(T734&lt;&gt;"",T734,N(S734)),"")</f>
        <v/>
      </c>
      <c r="V734" s="8">
        <f>IF(AND(U734&lt;&gt;"",N(Q734)&gt;0),U734/Q734,"")</f>
        <v/>
      </c>
      <c r="W734" s="9">
        <f>IF(AND(ISNUMBER(P734),ISNUMBER(L734)),P734-L734,"")</f>
        <v/>
      </c>
      <c r="X734" s="4" t="n"/>
    </row>
    <row r="735">
      <c r="A735" s="4" t="n"/>
      <c r="B735" s="4" t="n"/>
      <c r="C735" s="4" t="n"/>
      <c r="D735" s="4" t="n"/>
      <c r="E735" s="4" t="n"/>
      <c r="F735" s="4" t="n"/>
      <c r="G735" s="4" t="n"/>
      <c r="H735" s="5" t="n"/>
      <c r="I735" s="6" t="n"/>
      <c r="J735" s="4" t="n"/>
      <c r="K735" s="4" t="n"/>
      <c r="L735" s="5" t="n"/>
      <c r="M735" s="6" t="n"/>
      <c r="N735" s="4" t="n"/>
      <c r="O735" s="4" t="n"/>
      <c r="P735" s="5" t="n"/>
      <c r="Q735" s="6" t="n"/>
      <c r="R735" s="6" t="n"/>
      <c r="S735" s="7">
        <f>IF(OR(O735="",Q735=""),"",IFERROR(IF(AND(INDEX(Fees!$D$5:$D$15,MATCH(O735,Fees!$A$5:$A$15,0))&gt;0,Q735&lt;INDEX(Fees!$D$5:$D$15,MATCH(O735,Fees!$A$5:$A$15,0))),Q735*INDEX(Fees!$E$5:$E$15,MATCH(O735,Fees!$A$5:$A$15,0))+INDEX(Fees!$F$5:$F$15,MATCH(O735,Fees!$A$5:$A$15,0)),Q735*INDEX(Fees!$B$5:$B$15,MATCH(O735,Fees!$A$5:$A$15,0))+INDEX(Fees!$C$5:$C$15,MATCH(O735,Fees!$A$5:$A$15,0))),""))</f>
        <v/>
      </c>
      <c r="T735" s="6" t="n"/>
      <c r="U735" s="7">
        <f>IF(AND(N735="Sold",Q735&lt;&gt;""),Q735-N(I735)-N(R735)-IF(T735&lt;&gt;"",T735,N(S735)),"")</f>
        <v/>
      </c>
      <c r="V735" s="8">
        <f>IF(AND(U735&lt;&gt;"",N(Q735)&gt;0),U735/Q735,"")</f>
        <v/>
      </c>
      <c r="W735" s="9">
        <f>IF(AND(ISNUMBER(P735),ISNUMBER(L735)),P735-L735,"")</f>
        <v/>
      </c>
      <c r="X735" s="4" t="n"/>
    </row>
    <row r="736">
      <c r="A736" s="4" t="n"/>
      <c r="B736" s="4" t="n"/>
      <c r="C736" s="4" t="n"/>
      <c r="D736" s="4" t="n"/>
      <c r="E736" s="4" t="n"/>
      <c r="F736" s="4" t="n"/>
      <c r="G736" s="4" t="n"/>
      <c r="H736" s="5" t="n"/>
      <c r="I736" s="6" t="n"/>
      <c r="J736" s="4" t="n"/>
      <c r="K736" s="4" t="n"/>
      <c r="L736" s="5" t="n"/>
      <c r="M736" s="6" t="n"/>
      <c r="N736" s="4" t="n"/>
      <c r="O736" s="4" t="n"/>
      <c r="P736" s="5" t="n"/>
      <c r="Q736" s="6" t="n"/>
      <c r="R736" s="6" t="n"/>
      <c r="S736" s="7">
        <f>IF(OR(O736="",Q736=""),"",IFERROR(IF(AND(INDEX(Fees!$D$5:$D$15,MATCH(O736,Fees!$A$5:$A$15,0))&gt;0,Q736&lt;INDEX(Fees!$D$5:$D$15,MATCH(O736,Fees!$A$5:$A$15,0))),Q736*INDEX(Fees!$E$5:$E$15,MATCH(O736,Fees!$A$5:$A$15,0))+INDEX(Fees!$F$5:$F$15,MATCH(O736,Fees!$A$5:$A$15,0)),Q736*INDEX(Fees!$B$5:$B$15,MATCH(O736,Fees!$A$5:$A$15,0))+INDEX(Fees!$C$5:$C$15,MATCH(O736,Fees!$A$5:$A$15,0))),""))</f>
        <v/>
      </c>
      <c r="T736" s="6" t="n"/>
      <c r="U736" s="7">
        <f>IF(AND(N736="Sold",Q736&lt;&gt;""),Q736-N(I736)-N(R736)-IF(T736&lt;&gt;"",T736,N(S736)),"")</f>
        <v/>
      </c>
      <c r="V736" s="8">
        <f>IF(AND(U736&lt;&gt;"",N(Q736)&gt;0),U736/Q736,"")</f>
        <v/>
      </c>
      <c r="W736" s="9">
        <f>IF(AND(ISNUMBER(P736),ISNUMBER(L736)),P736-L736,"")</f>
        <v/>
      </c>
      <c r="X736" s="4" t="n"/>
    </row>
    <row r="737">
      <c r="A737" s="4" t="n"/>
      <c r="B737" s="4" t="n"/>
      <c r="C737" s="4" t="n"/>
      <c r="D737" s="4" t="n"/>
      <c r="E737" s="4" t="n"/>
      <c r="F737" s="4" t="n"/>
      <c r="G737" s="4" t="n"/>
      <c r="H737" s="5" t="n"/>
      <c r="I737" s="6" t="n"/>
      <c r="J737" s="4" t="n"/>
      <c r="K737" s="4" t="n"/>
      <c r="L737" s="5" t="n"/>
      <c r="M737" s="6" t="n"/>
      <c r="N737" s="4" t="n"/>
      <c r="O737" s="4" t="n"/>
      <c r="P737" s="5" t="n"/>
      <c r="Q737" s="6" t="n"/>
      <c r="R737" s="6" t="n"/>
      <c r="S737" s="7">
        <f>IF(OR(O737="",Q737=""),"",IFERROR(IF(AND(INDEX(Fees!$D$5:$D$15,MATCH(O737,Fees!$A$5:$A$15,0))&gt;0,Q737&lt;INDEX(Fees!$D$5:$D$15,MATCH(O737,Fees!$A$5:$A$15,0))),Q737*INDEX(Fees!$E$5:$E$15,MATCH(O737,Fees!$A$5:$A$15,0))+INDEX(Fees!$F$5:$F$15,MATCH(O737,Fees!$A$5:$A$15,0)),Q737*INDEX(Fees!$B$5:$B$15,MATCH(O737,Fees!$A$5:$A$15,0))+INDEX(Fees!$C$5:$C$15,MATCH(O737,Fees!$A$5:$A$15,0))),""))</f>
        <v/>
      </c>
      <c r="T737" s="6" t="n"/>
      <c r="U737" s="7">
        <f>IF(AND(N737="Sold",Q737&lt;&gt;""),Q737-N(I737)-N(R737)-IF(T737&lt;&gt;"",T737,N(S737)),"")</f>
        <v/>
      </c>
      <c r="V737" s="8">
        <f>IF(AND(U737&lt;&gt;"",N(Q737)&gt;0),U737/Q737,"")</f>
        <v/>
      </c>
      <c r="W737" s="9">
        <f>IF(AND(ISNUMBER(P737),ISNUMBER(L737)),P737-L737,"")</f>
        <v/>
      </c>
      <c r="X737" s="4" t="n"/>
    </row>
    <row r="738">
      <c r="A738" s="4" t="n"/>
      <c r="B738" s="4" t="n"/>
      <c r="C738" s="4" t="n"/>
      <c r="D738" s="4" t="n"/>
      <c r="E738" s="4" t="n"/>
      <c r="F738" s="4" t="n"/>
      <c r="G738" s="4" t="n"/>
      <c r="H738" s="5" t="n"/>
      <c r="I738" s="6" t="n"/>
      <c r="J738" s="4" t="n"/>
      <c r="K738" s="4" t="n"/>
      <c r="L738" s="5" t="n"/>
      <c r="M738" s="6" t="n"/>
      <c r="N738" s="4" t="n"/>
      <c r="O738" s="4" t="n"/>
      <c r="P738" s="5" t="n"/>
      <c r="Q738" s="6" t="n"/>
      <c r="R738" s="6" t="n"/>
      <c r="S738" s="7">
        <f>IF(OR(O738="",Q738=""),"",IFERROR(IF(AND(INDEX(Fees!$D$5:$D$15,MATCH(O738,Fees!$A$5:$A$15,0))&gt;0,Q738&lt;INDEX(Fees!$D$5:$D$15,MATCH(O738,Fees!$A$5:$A$15,0))),Q738*INDEX(Fees!$E$5:$E$15,MATCH(O738,Fees!$A$5:$A$15,0))+INDEX(Fees!$F$5:$F$15,MATCH(O738,Fees!$A$5:$A$15,0)),Q738*INDEX(Fees!$B$5:$B$15,MATCH(O738,Fees!$A$5:$A$15,0))+INDEX(Fees!$C$5:$C$15,MATCH(O738,Fees!$A$5:$A$15,0))),""))</f>
        <v/>
      </c>
      <c r="T738" s="6" t="n"/>
      <c r="U738" s="7">
        <f>IF(AND(N738="Sold",Q738&lt;&gt;""),Q738-N(I738)-N(R738)-IF(T738&lt;&gt;"",T738,N(S738)),"")</f>
        <v/>
      </c>
      <c r="V738" s="8">
        <f>IF(AND(U738&lt;&gt;"",N(Q738)&gt;0),U738/Q738,"")</f>
        <v/>
      </c>
      <c r="W738" s="9">
        <f>IF(AND(ISNUMBER(P738),ISNUMBER(L738)),P738-L738,"")</f>
        <v/>
      </c>
      <c r="X738" s="4" t="n"/>
    </row>
    <row r="739">
      <c r="A739" s="4" t="n"/>
      <c r="B739" s="4" t="n"/>
      <c r="C739" s="4" t="n"/>
      <c r="D739" s="4" t="n"/>
      <c r="E739" s="4" t="n"/>
      <c r="F739" s="4" t="n"/>
      <c r="G739" s="4" t="n"/>
      <c r="H739" s="5" t="n"/>
      <c r="I739" s="6" t="n"/>
      <c r="J739" s="4" t="n"/>
      <c r="K739" s="4" t="n"/>
      <c r="L739" s="5" t="n"/>
      <c r="M739" s="6" t="n"/>
      <c r="N739" s="4" t="n"/>
      <c r="O739" s="4" t="n"/>
      <c r="P739" s="5" t="n"/>
      <c r="Q739" s="6" t="n"/>
      <c r="R739" s="6" t="n"/>
      <c r="S739" s="7">
        <f>IF(OR(O739="",Q739=""),"",IFERROR(IF(AND(INDEX(Fees!$D$5:$D$15,MATCH(O739,Fees!$A$5:$A$15,0))&gt;0,Q739&lt;INDEX(Fees!$D$5:$D$15,MATCH(O739,Fees!$A$5:$A$15,0))),Q739*INDEX(Fees!$E$5:$E$15,MATCH(O739,Fees!$A$5:$A$15,0))+INDEX(Fees!$F$5:$F$15,MATCH(O739,Fees!$A$5:$A$15,0)),Q739*INDEX(Fees!$B$5:$B$15,MATCH(O739,Fees!$A$5:$A$15,0))+INDEX(Fees!$C$5:$C$15,MATCH(O739,Fees!$A$5:$A$15,0))),""))</f>
        <v/>
      </c>
      <c r="T739" s="6" t="n"/>
      <c r="U739" s="7">
        <f>IF(AND(N739="Sold",Q739&lt;&gt;""),Q739-N(I739)-N(R739)-IF(T739&lt;&gt;"",T739,N(S739)),"")</f>
        <v/>
      </c>
      <c r="V739" s="8">
        <f>IF(AND(U739&lt;&gt;"",N(Q739)&gt;0),U739/Q739,"")</f>
        <v/>
      </c>
      <c r="W739" s="9">
        <f>IF(AND(ISNUMBER(P739),ISNUMBER(L739)),P739-L739,"")</f>
        <v/>
      </c>
      <c r="X739" s="4" t="n"/>
    </row>
    <row r="740">
      <c r="A740" s="4" t="n"/>
      <c r="B740" s="4" t="n"/>
      <c r="C740" s="4" t="n"/>
      <c r="D740" s="4" t="n"/>
      <c r="E740" s="4" t="n"/>
      <c r="F740" s="4" t="n"/>
      <c r="G740" s="4" t="n"/>
      <c r="H740" s="5" t="n"/>
      <c r="I740" s="6" t="n"/>
      <c r="J740" s="4" t="n"/>
      <c r="K740" s="4" t="n"/>
      <c r="L740" s="5" t="n"/>
      <c r="M740" s="6" t="n"/>
      <c r="N740" s="4" t="n"/>
      <c r="O740" s="4" t="n"/>
      <c r="P740" s="5" t="n"/>
      <c r="Q740" s="6" t="n"/>
      <c r="R740" s="6" t="n"/>
      <c r="S740" s="7">
        <f>IF(OR(O740="",Q740=""),"",IFERROR(IF(AND(INDEX(Fees!$D$5:$D$15,MATCH(O740,Fees!$A$5:$A$15,0))&gt;0,Q740&lt;INDEX(Fees!$D$5:$D$15,MATCH(O740,Fees!$A$5:$A$15,0))),Q740*INDEX(Fees!$E$5:$E$15,MATCH(O740,Fees!$A$5:$A$15,0))+INDEX(Fees!$F$5:$F$15,MATCH(O740,Fees!$A$5:$A$15,0)),Q740*INDEX(Fees!$B$5:$B$15,MATCH(O740,Fees!$A$5:$A$15,0))+INDEX(Fees!$C$5:$C$15,MATCH(O740,Fees!$A$5:$A$15,0))),""))</f>
        <v/>
      </c>
      <c r="T740" s="6" t="n"/>
      <c r="U740" s="7">
        <f>IF(AND(N740="Sold",Q740&lt;&gt;""),Q740-N(I740)-N(R740)-IF(T740&lt;&gt;"",T740,N(S740)),"")</f>
        <v/>
      </c>
      <c r="V740" s="8">
        <f>IF(AND(U740&lt;&gt;"",N(Q740)&gt;0),U740/Q740,"")</f>
        <v/>
      </c>
      <c r="W740" s="9">
        <f>IF(AND(ISNUMBER(P740),ISNUMBER(L740)),P740-L740,"")</f>
        <v/>
      </c>
      <c r="X740" s="4" t="n"/>
    </row>
    <row r="741">
      <c r="A741" s="4" t="n"/>
      <c r="B741" s="4" t="n"/>
      <c r="C741" s="4" t="n"/>
      <c r="D741" s="4" t="n"/>
      <c r="E741" s="4" t="n"/>
      <c r="F741" s="4" t="n"/>
      <c r="G741" s="4" t="n"/>
      <c r="H741" s="5" t="n"/>
      <c r="I741" s="6" t="n"/>
      <c r="J741" s="4" t="n"/>
      <c r="K741" s="4" t="n"/>
      <c r="L741" s="5" t="n"/>
      <c r="M741" s="6" t="n"/>
      <c r="N741" s="4" t="n"/>
      <c r="O741" s="4" t="n"/>
      <c r="P741" s="5" t="n"/>
      <c r="Q741" s="6" t="n"/>
      <c r="R741" s="6" t="n"/>
      <c r="S741" s="7">
        <f>IF(OR(O741="",Q741=""),"",IFERROR(IF(AND(INDEX(Fees!$D$5:$D$15,MATCH(O741,Fees!$A$5:$A$15,0))&gt;0,Q741&lt;INDEX(Fees!$D$5:$D$15,MATCH(O741,Fees!$A$5:$A$15,0))),Q741*INDEX(Fees!$E$5:$E$15,MATCH(O741,Fees!$A$5:$A$15,0))+INDEX(Fees!$F$5:$F$15,MATCH(O741,Fees!$A$5:$A$15,0)),Q741*INDEX(Fees!$B$5:$B$15,MATCH(O741,Fees!$A$5:$A$15,0))+INDEX(Fees!$C$5:$C$15,MATCH(O741,Fees!$A$5:$A$15,0))),""))</f>
        <v/>
      </c>
      <c r="T741" s="6" t="n"/>
      <c r="U741" s="7">
        <f>IF(AND(N741="Sold",Q741&lt;&gt;""),Q741-N(I741)-N(R741)-IF(T741&lt;&gt;"",T741,N(S741)),"")</f>
        <v/>
      </c>
      <c r="V741" s="8">
        <f>IF(AND(U741&lt;&gt;"",N(Q741)&gt;0),U741/Q741,"")</f>
        <v/>
      </c>
      <c r="W741" s="9">
        <f>IF(AND(ISNUMBER(P741),ISNUMBER(L741)),P741-L741,"")</f>
        <v/>
      </c>
      <c r="X741" s="4" t="n"/>
    </row>
    <row r="742">
      <c r="A742" s="4" t="n"/>
      <c r="B742" s="4" t="n"/>
      <c r="C742" s="4" t="n"/>
      <c r="D742" s="4" t="n"/>
      <c r="E742" s="4" t="n"/>
      <c r="F742" s="4" t="n"/>
      <c r="G742" s="4" t="n"/>
      <c r="H742" s="5" t="n"/>
      <c r="I742" s="6" t="n"/>
      <c r="J742" s="4" t="n"/>
      <c r="K742" s="4" t="n"/>
      <c r="L742" s="5" t="n"/>
      <c r="M742" s="6" t="n"/>
      <c r="N742" s="4" t="n"/>
      <c r="O742" s="4" t="n"/>
      <c r="P742" s="5" t="n"/>
      <c r="Q742" s="6" t="n"/>
      <c r="R742" s="6" t="n"/>
      <c r="S742" s="7">
        <f>IF(OR(O742="",Q742=""),"",IFERROR(IF(AND(INDEX(Fees!$D$5:$D$15,MATCH(O742,Fees!$A$5:$A$15,0))&gt;0,Q742&lt;INDEX(Fees!$D$5:$D$15,MATCH(O742,Fees!$A$5:$A$15,0))),Q742*INDEX(Fees!$E$5:$E$15,MATCH(O742,Fees!$A$5:$A$15,0))+INDEX(Fees!$F$5:$F$15,MATCH(O742,Fees!$A$5:$A$15,0)),Q742*INDEX(Fees!$B$5:$B$15,MATCH(O742,Fees!$A$5:$A$15,0))+INDEX(Fees!$C$5:$C$15,MATCH(O742,Fees!$A$5:$A$15,0))),""))</f>
        <v/>
      </c>
      <c r="T742" s="6" t="n"/>
      <c r="U742" s="7">
        <f>IF(AND(N742="Sold",Q742&lt;&gt;""),Q742-N(I742)-N(R742)-IF(T742&lt;&gt;"",T742,N(S742)),"")</f>
        <v/>
      </c>
      <c r="V742" s="8">
        <f>IF(AND(U742&lt;&gt;"",N(Q742)&gt;0),U742/Q742,"")</f>
        <v/>
      </c>
      <c r="W742" s="9">
        <f>IF(AND(ISNUMBER(P742),ISNUMBER(L742)),P742-L742,"")</f>
        <v/>
      </c>
      <c r="X742" s="4" t="n"/>
    </row>
    <row r="743">
      <c r="A743" s="4" t="n"/>
      <c r="B743" s="4" t="n"/>
      <c r="C743" s="4" t="n"/>
      <c r="D743" s="4" t="n"/>
      <c r="E743" s="4" t="n"/>
      <c r="F743" s="4" t="n"/>
      <c r="G743" s="4" t="n"/>
      <c r="H743" s="5" t="n"/>
      <c r="I743" s="6" t="n"/>
      <c r="J743" s="4" t="n"/>
      <c r="K743" s="4" t="n"/>
      <c r="L743" s="5" t="n"/>
      <c r="M743" s="6" t="n"/>
      <c r="N743" s="4" t="n"/>
      <c r="O743" s="4" t="n"/>
      <c r="P743" s="5" t="n"/>
      <c r="Q743" s="6" t="n"/>
      <c r="R743" s="6" t="n"/>
      <c r="S743" s="7">
        <f>IF(OR(O743="",Q743=""),"",IFERROR(IF(AND(INDEX(Fees!$D$5:$D$15,MATCH(O743,Fees!$A$5:$A$15,0))&gt;0,Q743&lt;INDEX(Fees!$D$5:$D$15,MATCH(O743,Fees!$A$5:$A$15,0))),Q743*INDEX(Fees!$E$5:$E$15,MATCH(O743,Fees!$A$5:$A$15,0))+INDEX(Fees!$F$5:$F$15,MATCH(O743,Fees!$A$5:$A$15,0)),Q743*INDEX(Fees!$B$5:$B$15,MATCH(O743,Fees!$A$5:$A$15,0))+INDEX(Fees!$C$5:$C$15,MATCH(O743,Fees!$A$5:$A$15,0))),""))</f>
        <v/>
      </c>
      <c r="T743" s="6" t="n"/>
      <c r="U743" s="7">
        <f>IF(AND(N743="Sold",Q743&lt;&gt;""),Q743-N(I743)-N(R743)-IF(T743&lt;&gt;"",T743,N(S743)),"")</f>
        <v/>
      </c>
      <c r="V743" s="8">
        <f>IF(AND(U743&lt;&gt;"",N(Q743)&gt;0),U743/Q743,"")</f>
        <v/>
      </c>
      <c r="W743" s="9">
        <f>IF(AND(ISNUMBER(P743),ISNUMBER(L743)),P743-L743,"")</f>
        <v/>
      </c>
      <c r="X743" s="4" t="n"/>
    </row>
    <row r="744">
      <c r="A744" s="4" t="n"/>
      <c r="B744" s="4" t="n"/>
      <c r="C744" s="4" t="n"/>
      <c r="D744" s="4" t="n"/>
      <c r="E744" s="4" t="n"/>
      <c r="F744" s="4" t="n"/>
      <c r="G744" s="4" t="n"/>
      <c r="H744" s="5" t="n"/>
      <c r="I744" s="6" t="n"/>
      <c r="J744" s="4" t="n"/>
      <c r="K744" s="4" t="n"/>
      <c r="L744" s="5" t="n"/>
      <c r="M744" s="6" t="n"/>
      <c r="N744" s="4" t="n"/>
      <c r="O744" s="4" t="n"/>
      <c r="P744" s="5" t="n"/>
      <c r="Q744" s="6" t="n"/>
      <c r="R744" s="6" t="n"/>
      <c r="S744" s="7">
        <f>IF(OR(O744="",Q744=""),"",IFERROR(IF(AND(INDEX(Fees!$D$5:$D$15,MATCH(O744,Fees!$A$5:$A$15,0))&gt;0,Q744&lt;INDEX(Fees!$D$5:$D$15,MATCH(O744,Fees!$A$5:$A$15,0))),Q744*INDEX(Fees!$E$5:$E$15,MATCH(O744,Fees!$A$5:$A$15,0))+INDEX(Fees!$F$5:$F$15,MATCH(O744,Fees!$A$5:$A$15,0)),Q744*INDEX(Fees!$B$5:$B$15,MATCH(O744,Fees!$A$5:$A$15,0))+INDEX(Fees!$C$5:$C$15,MATCH(O744,Fees!$A$5:$A$15,0))),""))</f>
        <v/>
      </c>
      <c r="T744" s="6" t="n"/>
      <c r="U744" s="7">
        <f>IF(AND(N744="Sold",Q744&lt;&gt;""),Q744-N(I744)-N(R744)-IF(T744&lt;&gt;"",T744,N(S744)),"")</f>
        <v/>
      </c>
      <c r="V744" s="8">
        <f>IF(AND(U744&lt;&gt;"",N(Q744)&gt;0),U744/Q744,"")</f>
        <v/>
      </c>
      <c r="W744" s="9">
        <f>IF(AND(ISNUMBER(P744),ISNUMBER(L744)),P744-L744,"")</f>
        <v/>
      </c>
      <c r="X744" s="4" t="n"/>
    </row>
    <row r="745">
      <c r="A745" s="4" t="n"/>
      <c r="B745" s="4" t="n"/>
      <c r="C745" s="4" t="n"/>
      <c r="D745" s="4" t="n"/>
      <c r="E745" s="4" t="n"/>
      <c r="F745" s="4" t="n"/>
      <c r="G745" s="4" t="n"/>
      <c r="H745" s="5" t="n"/>
      <c r="I745" s="6" t="n"/>
      <c r="J745" s="4" t="n"/>
      <c r="K745" s="4" t="n"/>
      <c r="L745" s="5" t="n"/>
      <c r="M745" s="6" t="n"/>
      <c r="N745" s="4" t="n"/>
      <c r="O745" s="4" t="n"/>
      <c r="P745" s="5" t="n"/>
      <c r="Q745" s="6" t="n"/>
      <c r="R745" s="6" t="n"/>
      <c r="S745" s="7">
        <f>IF(OR(O745="",Q745=""),"",IFERROR(IF(AND(INDEX(Fees!$D$5:$D$15,MATCH(O745,Fees!$A$5:$A$15,0))&gt;0,Q745&lt;INDEX(Fees!$D$5:$D$15,MATCH(O745,Fees!$A$5:$A$15,0))),Q745*INDEX(Fees!$E$5:$E$15,MATCH(O745,Fees!$A$5:$A$15,0))+INDEX(Fees!$F$5:$F$15,MATCH(O745,Fees!$A$5:$A$15,0)),Q745*INDEX(Fees!$B$5:$B$15,MATCH(O745,Fees!$A$5:$A$15,0))+INDEX(Fees!$C$5:$C$15,MATCH(O745,Fees!$A$5:$A$15,0))),""))</f>
        <v/>
      </c>
      <c r="T745" s="6" t="n"/>
      <c r="U745" s="7">
        <f>IF(AND(N745="Sold",Q745&lt;&gt;""),Q745-N(I745)-N(R745)-IF(T745&lt;&gt;"",T745,N(S745)),"")</f>
        <v/>
      </c>
      <c r="V745" s="8">
        <f>IF(AND(U745&lt;&gt;"",N(Q745)&gt;0),U745/Q745,"")</f>
        <v/>
      </c>
      <c r="W745" s="9">
        <f>IF(AND(ISNUMBER(P745),ISNUMBER(L745)),P745-L745,"")</f>
        <v/>
      </c>
      <c r="X745" s="4" t="n"/>
    </row>
    <row r="746">
      <c r="A746" s="4" t="n"/>
      <c r="B746" s="4" t="n"/>
      <c r="C746" s="4" t="n"/>
      <c r="D746" s="4" t="n"/>
      <c r="E746" s="4" t="n"/>
      <c r="F746" s="4" t="n"/>
      <c r="G746" s="4" t="n"/>
      <c r="H746" s="5" t="n"/>
      <c r="I746" s="6" t="n"/>
      <c r="J746" s="4" t="n"/>
      <c r="K746" s="4" t="n"/>
      <c r="L746" s="5" t="n"/>
      <c r="M746" s="6" t="n"/>
      <c r="N746" s="4" t="n"/>
      <c r="O746" s="4" t="n"/>
      <c r="P746" s="5" t="n"/>
      <c r="Q746" s="6" t="n"/>
      <c r="R746" s="6" t="n"/>
      <c r="S746" s="7">
        <f>IF(OR(O746="",Q746=""),"",IFERROR(IF(AND(INDEX(Fees!$D$5:$D$15,MATCH(O746,Fees!$A$5:$A$15,0))&gt;0,Q746&lt;INDEX(Fees!$D$5:$D$15,MATCH(O746,Fees!$A$5:$A$15,0))),Q746*INDEX(Fees!$E$5:$E$15,MATCH(O746,Fees!$A$5:$A$15,0))+INDEX(Fees!$F$5:$F$15,MATCH(O746,Fees!$A$5:$A$15,0)),Q746*INDEX(Fees!$B$5:$B$15,MATCH(O746,Fees!$A$5:$A$15,0))+INDEX(Fees!$C$5:$C$15,MATCH(O746,Fees!$A$5:$A$15,0))),""))</f>
        <v/>
      </c>
      <c r="T746" s="6" t="n"/>
      <c r="U746" s="7">
        <f>IF(AND(N746="Sold",Q746&lt;&gt;""),Q746-N(I746)-N(R746)-IF(T746&lt;&gt;"",T746,N(S746)),"")</f>
        <v/>
      </c>
      <c r="V746" s="8">
        <f>IF(AND(U746&lt;&gt;"",N(Q746)&gt;0),U746/Q746,"")</f>
        <v/>
      </c>
      <c r="W746" s="9">
        <f>IF(AND(ISNUMBER(P746),ISNUMBER(L746)),P746-L746,"")</f>
        <v/>
      </c>
      <c r="X746" s="4" t="n"/>
    </row>
    <row r="747">
      <c r="A747" s="4" t="n"/>
      <c r="B747" s="4" t="n"/>
      <c r="C747" s="4" t="n"/>
      <c r="D747" s="4" t="n"/>
      <c r="E747" s="4" t="n"/>
      <c r="F747" s="4" t="n"/>
      <c r="G747" s="4" t="n"/>
      <c r="H747" s="5" t="n"/>
      <c r="I747" s="6" t="n"/>
      <c r="J747" s="4" t="n"/>
      <c r="K747" s="4" t="n"/>
      <c r="L747" s="5" t="n"/>
      <c r="M747" s="6" t="n"/>
      <c r="N747" s="4" t="n"/>
      <c r="O747" s="4" t="n"/>
      <c r="P747" s="5" t="n"/>
      <c r="Q747" s="6" t="n"/>
      <c r="R747" s="6" t="n"/>
      <c r="S747" s="7">
        <f>IF(OR(O747="",Q747=""),"",IFERROR(IF(AND(INDEX(Fees!$D$5:$D$15,MATCH(O747,Fees!$A$5:$A$15,0))&gt;0,Q747&lt;INDEX(Fees!$D$5:$D$15,MATCH(O747,Fees!$A$5:$A$15,0))),Q747*INDEX(Fees!$E$5:$E$15,MATCH(O747,Fees!$A$5:$A$15,0))+INDEX(Fees!$F$5:$F$15,MATCH(O747,Fees!$A$5:$A$15,0)),Q747*INDEX(Fees!$B$5:$B$15,MATCH(O747,Fees!$A$5:$A$15,0))+INDEX(Fees!$C$5:$C$15,MATCH(O747,Fees!$A$5:$A$15,0))),""))</f>
        <v/>
      </c>
      <c r="T747" s="6" t="n"/>
      <c r="U747" s="7">
        <f>IF(AND(N747="Sold",Q747&lt;&gt;""),Q747-N(I747)-N(R747)-IF(T747&lt;&gt;"",T747,N(S747)),"")</f>
        <v/>
      </c>
      <c r="V747" s="8">
        <f>IF(AND(U747&lt;&gt;"",N(Q747)&gt;0),U747/Q747,"")</f>
        <v/>
      </c>
      <c r="W747" s="9">
        <f>IF(AND(ISNUMBER(P747),ISNUMBER(L747)),P747-L747,"")</f>
        <v/>
      </c>
      <c r="X747" s="4" t="n"/>
    </row>
    <row r="748">
      <c r="A748" s="4" t="n"/>
      <c r="B748" s="4" t="n"/>
      <c r="C748" s="4" t="n"/>
      <c r="D748" s="4" t="n"/>
      <c r="E748" s="4" t="n"/>
      <c r="F748" s="4" t="n"/>
      <c r="G748" s="4" t="n"/>
      <c r="H748" s="5" t="n"/>
      <c r="I748" s="6" t="n"/>
      <c r="J748" s="4" t="n"/>
      <c r="K748" s="4" t="n"/>
      <c r="L748" s="5" t="n"/>
      <c r="M748" s="6" t="n"/>
      <c r="N748" s="4" t="n"/>
      <c r="O748" s="4" t="n"/>
      <c r="P748" s="5" t="n"/>
      <c r="Q748" s="6" t="n"/>
      <c r="R748" s="6" t="n"/>
      <c r="S748" s="7">
        <f>IF(OR(O748="",Q748=""),"",IFERROR(IF(AND(INDEX(Fees!$D$5:$D$15,MATCH(O748,Fees!$A$5:$A$15,0))&gt;0,Q748&lt;INDEX(Fees!$D$5:$D$15,MATCH(O748,Fees!$A$5:$A$15,0))),Q748*INDEX(Fees!$E$5:$E$15,MATCH(O748,Fees!$A$5:$A$15,0))+INDEX(Fees!$F$5:$F$15,MATCH(O748,Fees!$A$5:$A$15,0)),Q748*INDEX(Fees!$B$5:$B$15,MATCH(O748,Fees!$A$5:$A$15,0))+INDEX(Fees!$C$5:$C$15,MATCH(O748,Fees!$A$5:$A$15,0))),""))</f>
        <v/>
      </c>
      <c r="T748" s="6" t="n"/>
      <c r="U748" s="7">
        <f>IF(AND(N748="Sold",Q748&lt;&gt;""),Q748-N(I748)-N(R748)-IF(T748&lt;&gt;"",T748,N(S748)),"")</f>
        <v/>
      </c>
      <c r="V748" s="8">
        <f>IF(AND(U748&lt;&gt;"",N(Q748)&gt;0),U748/Q748,"")</f>
        <v/>
      </c>
      <c r="W748" s="9">
        <f>IF(AND(ISNUMBER(P748),ISNUMBER(L748)),P748-L748,"")</f>
        <v/>
      </c>
      <c r="X748" s="4" t="n"/>
    </row>
    <row r="749">
      <c r="A749" s="4" t="n"/>
      <c r="B749" s="4" t="n"/>
      <c r="C749" s="4" t="n"/>
      <c r="D749" s="4" t="n"/>
      <c r="E749" s="4" t="n"/>
      <c r="F749" s="4" t="n"/>
      <c r="G749" s="4" t="n"/>
      <c r="H749" s="5" t="n"/>
      <c r="I749" s="6" t="n"/>
      <c r="J749" s="4" t="n"/>
      <c r="K749" s="4" t="n"/>
      <c r="L749" s="5" t="n"/>
      <c r="M749" s="6" t="n"/>
      <c r="N749" s="4" t="n"/>
      <c r="O749" s="4" t="n"/>
      <c r="P749" s="5" t="n"/>
      <c r="Q749" s="6" t="n"/>
      <c r="R749" s="6" t="n"/>
      <c r="S749" s="7">
        <f>IF(OR(O749="",Q749=""),"",IFERROR(IF(AND(INDEX(Fees!$D$5:$D$15,MATCH(O749,Fees!$A$5:$A$15,0))&gt;0,Q749&lt;INDEX(Fees!$D$5:$D$15,MATCH(O749,Fees!$A$5:$A$15,0))),Q749*INDEX(Fees!$E$5:$E$15,MATCH(O749,Fees!$A$5:$A$15,0))+INDEX(Fees!$F$5:$F$15,MATCH(O749,Fees!$A$5:$A$15,0)),Q749*INDEX(Fees!$B$5:$B$15,MATCH(O749,Fees!$A$5:$A$15,0))+INDEX(Fees!$C$5:$C$15,MATCH(O749,Fees!$A$5:$A$15,0))),""))</f>
        <v/>
      </c>
      <c r="T749" s="6" t="n"/>
      <c r="U749" s="7">
        <f>IF(AND(N749="Sold",Q749&lt;&gt;""),Q749-N(I749)-N(R749)-IF(T749&lt;&gt;"",T749,N(S749)),"")</f>
        <v/>
      </c>
      <c r="V749" s="8">
        <f>IF(AND(U749&lt;&gt;"",N(Q749)&gt;0),U749/Q749,"")</f>
        <v/>
      </c>
      <c r="W749" s="9">
        <f>IF(AND(ISNUMBER(P749),ISNUMBER(L749)),P749-L749,"")</f>
        <v/>
      </c>
      <c r="X749" s="4" t="n"/>
    </row>
    <row r="750">
      <c r="A750" s="4" t="n"/>
      <c r="B750" s="4" t="n"/>
      <c r="C750" s="4" t="n"/>
      <c r="D750" s="4" t="n"/>
      <c r="E750" s="4" t="n"/>
      <c r="F750" s="4" t="n"/>
      <c r="G750" s="4" t="n"/>
      <c r="H750" s="5" t="n"/>
      <c r="I750" s="6" t="n"/>
      <c r="J750" s="4" t="n"/>
      <c r="K750" s="4" t="n"/>
      <c r="L750" s="5" t="n"/>
      <c r="M750" s="6" t="n"/>
      <c r="N750" s="4" t="n"/>
      <c r="O750" s="4" t="n"/>
      <c r="P750" s="5" t="n"/>
      <c r="Q750" s="6" t="n"/>
      <c r="R750" s="6" t="n"/>
      <c r="S750" s="7">
        <f>IF(OR(O750="",Q750=""),"",IFERROR(IF(AND(INDEX(Fees!$D$5:$D$15,MATCH(O750,Fees!$A$5:$A$15,0))&gt;0,Q750&lt;INDEX(Fees!$D$5:$D$15,MATCH(O750,Fees!$A$5:$A$15,0))),Q750*INDEX(Fees!$E$5:$E$15,MATCH(O750,Fees!$A$5:$A$15,0))+INDEX(Fees!$F$5:$F$15,MATCH(O750,Fees!$A$5:$A$15,0)),Q750*INDEX(Fees!$B$5:$B$15,MATCH(O750,Fees!$A$5:$A$15,0))+INDEX(Fees!$C$5:$C$15,MATCH(O750,Fees!$A$5:$A$15,0))),""))</f>
        <v/>
      </c>
      <c r="T750" s="6" t="n"/>
      <c r="U750" s="7">
        <f>IF(AND(N750="Sold",Q750&lt;&gt;""),Q750-N(I750)-N(R750)-IF(T750&lt;&gt;"",T750,N(S750)),"")</f>
        <v/>
      </c>
      <c r="V750" s="8">
        <f>IF(AND(U750&lt;&gt;"",N(Q750)&gt;0),U750/Q750,"")</f>
        <v/>
      </c>
      <c r="W750" s="9">
        <f>IF(AND(ISNUMBER(P750),ISNUMBER(L750)),P750-L750,"")</f>
        <v/>
      </c>
      <c r="X750" s="4" t="n"/>
    </row>
    <row r="751">
      <c r="A751" s="4" t="n"/>
      <c r="B751" s="4" t="n"/>
      <c r="C751" s="4" t="n"/>
      <c r="D751" s="4" t="n"/>
      <c r="E751" s="4" t="n"/>
      <c r="F751" s="4" t="n"/>
      <c r="G751" s="4" t="n"/>
      <c r="H751" s="5" t="n"/>
      <c r="I751" s="6" t="n"/>
      <c r="J751" s="4" t="n"/>
      <c r="K751" s="4" t="n"/>
      <c r="L751" s="5" t="n"/>
      <c r="M751" s="6" t="n"/>
      <c r="N751" s="4" t="n"/>
      <c r="O751" s="4" t="n"/>
      <c r="P751" s="5" t="n"/>
      <c r="Q751" s="6" t="n"/>
      <c r="R751" s="6" t="n"/>
      <c r="S751" s="7">
        <f>IF(OR(O751="",Q751=""),"",IFERROR(IF(AND(INDEX(Fees!$D$5:$D$15,MATCH(O751,Fees!$A$5:$A$15,0))&gt;0,Q751&lt;INDEX(Fees!$D$5:$D$15,MATCH(O751,Fees!$A$5:$A$15,0))),Q751*INDEX(Fees!$E$5:$E$15,MATCH(O751,Fees!$A$5:$A$15,0))+INDEX(Fees!$F$5:$F$15,MATCH(O751,Fees!$A$5:$A$15,0)),Q751*INDEX(Fees!$B$5:$B$15,MATCH(O751,Fees!$A$5:$A$15,0))+INDEX(Fees!$C$5:$C$15,MATCH(O751,Fees!$A$5:$A$15,0))),""))</f>
        <v/>
      </c>
      <c r="T751" s="6" t="n"/>
      <c r="U751" s="7">
        <f>IF(AND(N751="Sold",Q751&lt;&gt;""),Q751-N(I751)-N(R751)-IF(T751&lt;&gt;"",T751,N(S751)),"")</f>
        <v/>
      </c>
      <c r="V751" s="8">
        <f>IF(AND(U751&lt;&gt;"",N(Q751)&gt;0),U751/Q751,"")</f>
        <v/>
      </c>
      <c r="W751" s="9">
        <f>IF(AND(ISNUMBER(P751),ISNUMBER(L751)),P751-L751,"")</f>
        <v/>
      </c>
      <c r="X751" s="4" t="n"/>
    </row>
    <row r="752">
      <c r="A752" s="4" t="n"/>
      <c r="B752" s="4" t="n"/>
      <c r="C752" s="4" t="n"/>
      <c r="D752" s="4" t="n"/>
      <c r="E752" s="4" t="n"/>
      <c r="F752" s="4" t="n"/>
      <c r="G752" s="4" t="n"/>
      <c r="H752" s="5" t="n"/>
      <c r="I752" s="6" t="n"/>
      <c r="J752" s="4" t="n"/>
      <c r="K752" s="4" t="n"/>
      <c r="L752" s="5" t="n"/>
      <c r="M752" s="6" t="n"/>
      <c r="N752" s="4" t="n"/>
      <c r="O752" s="4" t="n"/>
      <c r="P752" s="5" t="n"/>
      <c r="Q752" s="6" t="n"/>
      <c r="R752" s="6" t="n"/>
      <c r="S752" s="7">
        <f>IF(OR(O752="",Q752=""),"",IFERROR(IF(AND(INDEX(Fees!$D$5:$D$15,MATCH(O752,Fees!$A$5:$A$15,0))&gt;0,Q752&lt;INDEX(Fees!$D$5:$D$15,MATCH(O752,Fees!$A$5:$A$15,0))),Q752*INDEX(Fees!$E$5:$E$15,MATCH(O752,Fees!$A$5:$A$15,0))+INDEX(Fees!$F$5:$F$15,MATCH(O752,Fees!$A$5:$A$15,0)),Q752*INDEX(Fees!$B$5:$B$15,MATCH(O752,Fees!$A$5:$A$15,0))+INDEX(Fees!$C$5:$C$15,MATCH(O752,Fees!$A$5:$A$15,0))),""))</f>
        <v/>
      </c>
      <c r="T752" s="6" t="n"/>
      <c r="U752" s="7">
        <f>IF(AND(N752="Sold",Q752&lt;&gt;""),Q752-N(I752)-N(R752)-IF(T752&lt;&gt;"",T752,N(S752)),"")</f>
        <v/>
      </c>
      <c r="V752" s="8">
        <f>IF(AND(U752&lt;&gt;"",N(Q752)&gt;0),U752/Q752,"")</f>
        <v/>
      </c>
      <c r="W752" s="9">
        <f>IF(AND(ISNUMBER(P752),ISNUMBER(L752)),P752-L752,"")</f>
        <v/>
      </c>
      <c r="X752" s="4" t="n"/>
    </row>
    <row r="753">
      <c r="A753" s="4" t="n"/>
      <c r="B753" s="4" t="n"/>
      <c r="C753" s="4" t="n"/>
      <c r="D753" s="4" t="n"/>
      <c r="E753" s="4" t="n"/>
      <c r="F753" s="4" t="n"/>
      <c r="G753" s="4" t="n"/>
      <c r="H753" s="5" t="n"/>
      <c r="I753" s="6" t="n"/>
      <c r="J753" s="4" t="n"/>
      <c r="K753" s="4" t="n"/>
      <c r="L753" s="5" t="n"/>
      <c r="M753" s="6" t="n"/>
      <c r="N753" s="4" t="n"/>
      <c r="O753" s="4" t="n"/>
      <c r="P753" s="5" t="n"/>
      <c r="Q753" s="6" t="n"/>
      <c r="R753" s="6" t="n"/>
      <c r="S753" s="7">
        <f>IF(OR(O753="",Q753=""),"",IFERROR(IF(AND(INDEX(Fees!$D$5:$D$15,MATCH(O753,Fees!$A$5:$A$15,0))&gt;0,Q753&lt;INDEX(Fees!$D$5:$D$15,MATCH(O753,Fees!$A$5:$A$15,0))),Q753*INDEX(Fees!$E$5:$E$15,MATCH(O753,Fees!$A$5:$A$15,0))+INDEX(Fees!$F$5:$F$15,MATCH(O753,Fees!$A$5:$A$15,0)),Q753*INDEX(Fees!$B$5:$B$15,MATCH(O753,Fees!$A$5:$A$15,0))+INDEX(Fees!$C$5:$C$15,MATCH(O753,Fees!$A$5:$A$15,0))),""))</f>
        <v/>
      </c>
      <c r="T753" s="6" t="n"/>
      <c r="U753" s="7">
        <f>IF(AND(N753="Sold",Q753&lt;&gt;""),Q753-N(I753)-N(R753)-IF(T753&lt;&gt;"",T753,N(S753)),"")</f>
        <v/>
      </c>
      <c r="V753" s="8">
        <f>IF(AND(U753&lt;&gt;"",N(Q753)&gt;0),U753/Q753,"")</f>
        <v/>
      </c>
      <c r="W753" s="9">
        <f>IF(AND(ISNUMBER(P753),ISNUMBER(L753)),P753-L753,"")</f>
        <v/>
      </c>
      <c r="X753" s="4" t="n"/>
    </row>
    <row r="754">
      <c r="A754" s="4" t="n"/>
      <c r="B754" s="4" t="n"/>
      <c r="C754" s="4" t="n"/>
      <c r="D754" s="4" t="n"/>
      <c r="E754" s="4" t="n"/>
      <c r="F754" s="4" t="n"/>
      <c r="G754" s="4" t="n"/>
      <c r="H754" s="5" t="n"/>
      <c r="I754" s="6" t="n"/>
      <c r="J754" s="4" t="n"/>
      <c r="K754" s="4" t="n"/>
      <c r="L754" s="5" t="n"/>
      <c r="M754" s="6" t="n"/>
      <c r="N754" s="4" t="n"/>
      <c r="O754" s="4" t="n"/>
      <c r="P754" s="5" t="n"/>
      <c r="Q754" s="6" t="n"/>
      <c r="R754" s="6" t="n"/>
      <c r="S754" s="7">
        <f>IF(OR(O754="",Q754=""),"",IFERROR(IF(AND(INDEX(Fees!$D$5:$D$15,MATCH(O754,Fees!$A$5:$A$15,0))&gt;0,Q754&lt;INDEX(Fees!$D$5:$D$15,MATCH(O754,Fees!$A$5:$A$15,0))),Q754*INDEX(Fees!$E$5:$E$15,MATCH(O754,Fees!$A$5:$A$15,0))+INDEX(Fees!$F$5:$F$15,MATCH(O754,Fees!$A$5:$A$15,0)),Q754*INDEX(Fees!$B$5:$B$15,MATCH(O754,Fees!$A$5:$A$15,0))+INDEX(Fees!$C$5:$C$15,MATCH(O754,Fees!$A$5:$A$15,0))),""))</f>
        <v/>
      </c>
      <c r="T754" s="6" t="n"/>
      <c r="U754" s="7">
        <f>IF(AND(N754="Sold",Q754&lt;&gt;""),Q754-N(I754)-N(R754)-IF(T754&lt;&gt;"",T754,N(S754)),"")</f>
        <v/>
      </c>
      <c r="V754" s="8">
        <f>IF(AND(U754&lt;&gt;"",N(Q754)&gt;0),U754/Q754,"")</f>
        <v/>
      </c>
      <c r="W754" s="9">
        <f>IF(AND(ISNUMBER(P754),ISNUMBER(L754)),P754-L754,"")</f>
        <v/>
      </c>
      <c r="X754" s="4" t="n"/>
    </row>
    <row r="755">
      <c r="A755" s="4" t="n"/>
      <c r="B755" s="4" t="n"/>
      <c r="C755" s="4" t="n"/>
      <c r="D755" s="4" t="n"/>
      <c r="E755" s="4" t="n"/>
      <c r="F755" s="4" t="n"/>
      <c r="G755" s="4" t="n"/>
      <c r="H755" s="5" t="n"/>
      <c r="I755" s="6" t="n"/>
      <c r="J755" s="4" t="n"/>
      <c r="K755" s="4" t="n"/>
      <c r="L755" s="5" t="n"/>
      <c r="M755" s="6" t="n"/>
      <c r="N755" s="4" t="n"/>
      <c r="O755" s="4" t="n"/>
      <c r="P755" s="5" t="n"/>
      <c r="Q755" s="6" t="n"/>
      <c r="R755" s="6" t="n"/>
      <c r="S755" s="7">
        <f>IF(OR(O755="",Q755=""),"",IFERROR(IF(AND(INDEX(Fees!$D$5:$D$15,MATCH(O755,Fees!$A$5:$A$15,0))&gt;0,Q755&lt;INDEX(Fees!$D$5:$D$15,MATCH(O755,Fees!$A$5:$A$15,0))),Q755*INDEX(Fees!$E$5:$E$15,MATCH(O755,Fees!$A$5:$A$15,0))+INDEX(Fees!$F$5:$F$15,MATCH(O755,Fees!$A$5:$A$15,0)),Q755*INDEX(Fees!$B$5:$B$15,MATCH(O755,Fees!$A$5:$A$15,0))+INDEX(Fees!$C$5:$C$15,MATCH(O755,Fees!$A$5:$A$15,0))),""))</f>
        <v/>
      </c>
      <c r="T755" s="6" t="n"/>
      <c r="U755" s="7">
        <f>IF(AND(N755="Sold",Q755&lt;&gt;""),Q755-N(I755)-N(R755)-IF(T755&lt;&gt;"",T755,N(S755)),"")</f>
        <v/>
      </c>
      <c r="V755" s="8">
        <f>IF(AND(U755&lt;&gt;"",N(Q755)&gt;0),U755/Q755,"")</f>
        <v/>
      </c>
      <c r="W755" s="9">
        <f>IF(AND(ISNUMBER(P755),ISNUMBER(L755)),P755-L755,"")</f>
        <v/>
      </c>
      <c r="X755" s="4" t="n"/>
    </row>
    <row r="756">
      <c r="A756" s="4" t="n"/>
      <c r="B756" s="4" t="n"/>
      <c r="C756" s="4" t="n"/>
      <c r="D756" s="4" t="n"/>
      <c r="E756" s="4" t="n"/>
      <c r="F756" s="4" t="n"/>
      <c r="G756" s="4" t="n"/>
      <c r="H756" s="5" t="n"/>
      <c r="I756" s="6" t="n"/>
      <c r="J756" s="4" t="n"/>
      <c r="K756" s="4" t="n"/>
      <c r="L756" s="5" t="n"/>
      <c r="M756" s="6" t="n"/>
      <c r="N756" s="4" t="n"/>
      <c r="O756" s="4" t="n"/>
      <c r="P756" s="5" t="n"/>
      <c r="Q756" s="6" t="n"/>
      <c r="R756" s="6" t="n"/>
      <c r="S756" s="7">
        <f>IF(OR(O756="",Q756=""),"",IFERROR(IF(AND(INDEX(Fees!$D$5:$D$15,MATCH(O756,Fees!$A$5:$A$15,0))&gt;0,Q756&lt;INDEX(Fees!$D$5:$D$15,MATCH(O756,Fees!$A$5:$A$15,0))),Q756*INDEX(Fees!$E$5:$E$15,MATCH(O756,Fees!$A$5:$A$15,0))+INDEX(Fees!$F$5:$F$15,MATCH(O756,Fees!$A$5:$A$15,0)),Q756*INDEX(Fees!$B$5:$B$15,MATCH(O756,Fees!$A$5:$A$15,0))+INDEX(Fees!$C$5:$C$15,MATCH(O756,Fees!$A$5:$A$15,0))),""))</f>
        <v/>
      </c>
      <c r="T756" s="6" t="n"/>
      <c r="U756" s="7">
        <f>IF(AND(N756="Sold",Q756&lt;&gt;""),Q756-N(I756)-N(R756)-IF(T756&lt;&gt;"",T756,N(S756)),"")</f>
        <v/>
      </c>
      <c r="V756" s="8">
        <f>IF(AND(U756&lt;&gt;"",N(Q756)&gt;0),U756/Q756,"")</f>
        <v/>
      </c>
      <c r="W756" s="9">
        <f>IF(AND(ISNUMBER(P756),ISNUMBER(L756)),P756-L756,"")</f>
        <v/>
      </c>
      <c r="X756" s="4" t="n"/>
    </row>
    <row r="757">
      <c r="A757" s="4" t="n"/>
      <c r="B757" s="4" t="n"/>
      <c r="C757" s="4" t="n"/>
      <c r="D757" s="4" t="n"/>
      <c r="E757" s="4" t="n"/>
      <c r="F757" s="4" t="n"/>
      <c r="G757" s="4" t="n"/>
      <c r="H757" s="5" t="n"/>
      <c r="I757" s="6" t="n"/>
      <c r="J757" s="4" t="n"/>
      <c r="K757" s="4" t="n"/>
      <c r="L757" s="5" t="n"/>
      <c r="M757" s="6" t="n"/>
      <c r="N757" s="4" t="n"/>
      <c r="O757" s="4" t="n"/>
      <c r="P757" s="5" t="n"/>
      <c r="Q757" s="6" t="n"/>
      <c r="R757" s="6" t="n"/>
      <c r="S757" s="7">
        <f>IF(OR(O757="",Q757=""),"",IFERROR(IF(AND(INDEX(Fees!$D$5:$D$15,MATCH(O757,Fees!$A$5:$A$15,0))&gt;0,Q757&lt;INDEX(Fees!$D$5:$D$15,MATCH(O757,Fees!$A$5:$A$15,0))),Q757*INDEX(Fees!$E$5:$E$15,MATCH(O757,Fees!$A$5:$A$15,0))+INDEX(Fees!$F$5:$F$15,MATCH(O757,Fees!$A$5:$A$15,0)),Q757*INDEX(Fees!$B$5:$B$15,MATCH(O757,Fees!$A$5:$A$15,0))+INDEX(Fees!$C$5:$C$15,MATCH(O757,Fees!$A$5:$A$15,0))),""))</f>
        <v/>
      </c>
      <c r="T757" s="6" t="n"/>
      <c r="U757" s="7">
        <f>IF(AND(N757="Sold",Q757&lt;&gt;""),Q757-N(I757)-N(R757)-IF(T757&lt;&gt;"",T757,N(S757)),"")</f>
        <v/>
      </c>
      <c r="V757" s="8">
        <f>IF(AND(U757&lt;&gt;"",N(Q757)&gt;0),U757/Q757,"")</f>
        <v/>
      </c>
      <c r="W757" s="9">
        <f>IF(AND(ISNUMBER(P757),ISNUMBER(L757)),P757-L757,"")</f>
        <v/>
      </c>
      <c r="X757" s="4" t="n"/>
    </row>
    <row r="758">
      <c r="A758" s="4" t="n"/>
      <c r="B758" s="4" t="n"/>
      <c r="C758" s="4" t="n"/>
      <c r="D758" s="4" t="n"/>
      <c r="E758" s="4" t="n"/>
      <c r="F758" s="4" t="n"/>
      <c r="G758" s="4" t="n"/>
      <c r="H758" s="5" t="n"/>
      <c r="I758" s="6" t="n"/>
      <c r="J758" s="4" t="n"/>
      <c r="K758" s="4" t="n"/>
      <c r="L758" s="5" t="n"/>
      <c r="M758" s="6" t="n"/>
      <c r="N758" s="4" t="n"/>
      <c r="O758" s="4" t="n"/>
      <c r="P758" s="5" t="n"/>
      <c r="Q758" s="6" t="n"/>
      <c r="R758" s="6" t="n"/>
      <c r="S758" s="7">
        <f>IF(OR(O758="",Q758=""),"",IFERROR(IF(AND(INDEX(Fees!$D$5:$D$15,MATCH(O758,Fees!$A$5:$A$15,0))&gt;0,Q758&lt;INDEX(Fees!$D$5:$D$15,MATCH(O758,Fees!$A$5:$A$15,0))),Q758*INDEX(Fees!$E$5:$E$15,MATCH(O758,Fees!$A$5:$A$15,0))+INDEX(Fees!$F$5:$F$15,MATCH(O758,Fees!$A$5:$A$15,0)),Q758*INDEX(Fees!$B$5:$B$15,MATCH(O758,Fees!$A$5:$A$15,0))+INDEX(Fees!$C$5:$C$15,MATCH(O758,Fees!$A$5:$A$15,0))),""))</f>
        <v/>
      </c>
      <c r="T758" s="6" t="n"/>
      <c r="U758" s="7">
        <f>IF(AND(N758="Sold",Q758&lt;&gt;""),Q758-N(I758)-N(R758)-IF(T758&lt;&gt;"",T758,N(S758)),"")</f>
        <v/>
      </c>
      <c r="V758" s="8">
        <f>IF(AND(U758&lt;&gt;"",N(Q758)&gt;0),U758/Q758,"")</f>
        <v/>
      </c>
      <c r="W758" s="9">
        <f>IF(AND(ISNUMBER(P758),ISNUMBER(L758)),P758-L758,"")</f>
        <v/>
      </c>
      <c r="X758" s="4" t="n"/>
    </row>
    <row r="759">
      <c r="A759" s="4" t="n"/>
      <c r="B759" s="4" t="n"/>
      <c r="C759" s="4" t="n"/>
      <c r="D759" s="4" t="n"/>
      <c r="E759" s="4" t="n"/>
      <c r="F759" s="4" t="n"/>
      <c r="G759" s="4" t="n"/>
      <c r="H759" s="5" t="n"/>
      <c r="I759" s="6" t="n"/>
      <c r="J759" s="4" t="n"/>
      <c r="K759" s="4" t="n"/>
      <c r="L759" s="5" t="n"/>
      <c r="M759" s="6" t="n"/>
      <c r="N759" s="4" t="n"/>
      <c r="O759" s="4" t="n"/>
      <c r="P759" s="5" t="n"/>
      <c r="Q759" s="6" t="n"/>
      <c r="R759" s="6" t="n"/>
      <c r="S759" s="7">
        <f>IF(OR(O759="",Q759=""),"",IFERROR(IF(AND(INDEX(Fees!$D$5:$D$15,MATCH(O759,Fees!$A$5:$A$15,0))&gt;0,Q759&lt;INDEX(Fees!$D$5:$D$15,MATCH(O759,Fees!$A$5:$A$15,0))),Q759*INDEX(Fees!$E$5:$E$15,MATCH(O759,Fees!$A$5:$A$15,0))+INDEX(Fees!$F$5:$F$15,MATCH(O759,Fees!$A$5:$A$15,0)),Q759*INDEX(Fees!$B$5:$B$15,MATCH(O759,Fees!$A$5:$A$15,0))+INDEX(Fees!$C$5:$C$15,MATCH(O759,Fees!$A$5:$A$15,0))),""))</f>
        <v/>
      </c>
      <c r="T759" s="6" t="n"/>
      <c r="U759" s="7">
        <f>IF(AND(N759="Sold",Q759&lt;&gt;""),Q759-N(I759)-N(R759)-IF(T759&lt;&gt;"",T759,N(S759)),"")</f>
        <v/>
      </c>
      <c r="V759" s="8">
        <f>IF(AND(U759&lt;&gt;"",N(Q759)&gt;0),U759/Q759,"")</f>
        <v/>
      </c>
      <c r="W759" s="9">
        <f>IF(AND(ISNUMBER(P759),ISNUMBER(L759)),P759-L759,"")</f>
        <v/>
      </c>
      <c r="X759" s="4" t="n"/>
    </row>
    <row r="760">
      <c r="A760" s="4" t="n"/>
      <c r="B760" s="4" t="n"/>
      <c r="C760" s="4" t="n"/>
      <c r="D760" s="4" t="n"/>
      <c r="E760" s="4" t="n"/>
      <c r="F760" s="4" t="n"/>
      <c r="G760" s="4" t="n"/>
      <c r="H760" s="5" t="n"/>
      <c r="I760" s="6" t="n"/>
      <c r="J760" s="4" t="n"/>
      <c r="K760" s="4" t="n"/>
      <c r="L760" s="5" t="n"/>
      <c r="M760" s="6" t="n"/>
      <c r="N760" s="4" t="n"/>
      <c r="O760" s="4" t="n"/>
      <c r="P760" s="5" t="n"/>
      <c r="Q760" s="6" t="n"/>
      <c r="R760" s="6" t="n"/>
      <c r="S760" s="7">
        <f>IF(OR(O760="",Q760=""),"",IFERROR(IF(AND(INDEX(Fees!$D$5:$D$15,MATCH(O760,Fees!$A$5:$A$15,0))&gt;0,Q760&lt;INDEX(Fees!$D$5:$D$15,MATCH(O760,Fees!$A$5:$A$15,0))),Q760*INDEX(Fees!$E$5:$E$15,MATCH(O760,Fees!$A$5:$A$15,0))+INDEX(Fees!$F$5:$F$15,MATCH(O760,Fees!$A$5:$A$15,0)),Q760*INDEX(Fees!$B$5:$B$15,MATCH(O760,Fees!$A$5:$A$15,0))+INDEX(Fees!$C$5:$C$15,MATCH(O760,Fees!$A$5:$A$15,0))),""))</f>
        <v/>
      </c>
      <c r="T760" s="6" t="n"/>
      <c r="U760" s="7">
        <f>IF(AND(N760="Sold",Q760&lt;&gt;""),Q760-N(I760)-N(R760)-IF(T760&lt;&gt;"",T760,N(S760)),"")</f>
        <v/>
      </c>
      <c r="V760" s="8">
        <f>IF(AND(U760&lt;&gt;"",N(Q760)&gt;0),U760/Q760,"")</f>
        <v/>
      </c>
      <c r="W760" s="9">
        <f>IF(AND(ISNUMBER(P760),ISNUMBER(L760)),P760-L760,"")</f>
        <v/>
      </c>
      <c r="X760" s="4" t="n"/>
    </row>
    <row r="761">
      <c r="A761" s="4" t="n"/>
      <c r="B761" s="4" t="n"/>
      <c r="C761" s="4" t="n"/>
      <c r="D761" s="4" t="n"/>
      <c r="E761" s="4" t="n"/>
      <c r="F761" s="4" t="n"/>
      <c r="G761" s="4" t="n"/>
      <c r="H761" s="5" t="n"/>
      <c r="I761" s="6" t="n"/>
      <c r="J761" s="4" t="n"/>
      <c r="K761" s="4" t="n"/>
      <c r="L761" s="5" t="n"/>
      <c r="M761" s="6" t="n"/>
      <c r="N761" s="4" t="n"/>
      <c r="O761" s="4" t="n"/>
      <c r="P761" s="5" t="n"/>
      <c r="Q761" s="6" t="n"/>
      <c r="R761" s="6" t="n"/>
      <c r="S761" s="7">
        <f>IF(OR(O761="",Q761=""),"",IFERROR(IF(AND(INDEX(Fees!$D$5:$D$15,MATCH(O761,Fees!$A$5:$A$15,0))&gt;0,Q761&lt;INDEX(Fees!$D$5:$D$15,MATCH(O761,Fees!$A$5:$A$15,0))),Q761*INDEX(Fees!$E$5:$E$15,MATCH(O761,Fees!$A$5:$A$15,0))+INDEX(Fees!$F$5:$F$15,MATCH(O761,Fees!$A$5:$A$15,0)),Q761*INDEX(Fees!$B$5:$B$15,MATCH(O761,Fees!$A$5:$A$15,0))+INDEX(Fees!$C$5:$C$15,MATCH(O761,Fees!$A$5:$A$15,0))),""))</f>
        <v/>
      </c>
      <c r="T761" s="6" t="n"/>
      <c r="U761" s="7">
        <f>IF(AND(N761="Sold",Q761&lt;&gt;""),Q761-N(I761)-N(R761)-IF(T761&lt;&gt;"",T761,N(S761)),"")</f>
        <v/>
      </c>
      <c r="V761" s="8">
        <f>IF(AND(U761&lt;&gt;"",N(Q761)&gt;0),U761/Q761,"")</f>
        <v/>
      </c>
      <c r="W761" s="9">
        <f>IF(AND(ISNUMBER(P761),ISNUMBER(L761)),P761-L761,"")</f>
        <v/>
      </c>
      <c r="X761" s="4" t="n"/>
    </row>
    <row r="762">
      <c r="A762" s="4" t="n"/>
      <c r="B762" s="4" t="n"/>
      <c r="C762" s="4" t="n"/>
      <c r="D762" s="4" t="n"/>
      <c r="E762" s="4" t="n"/>
      <c r="F762" s="4" t="n"/>
      <c r="G762" s="4" t="n"/>
      <c r="H762" s="5" t="n"/>
      <c r="I762" s="6" t="n"/>
      <c r="J762" s="4" t="n"/>
      <c r="K762" s="4" t="n"/>
      <c r="L762" s="5" t="n"/>
      <c r="M762" s="6" t="n"/>
      <c r="N762" s="4" t="n"/>
      <c r="O762" s="4" t="n"/>
      <c r="P762" s="5" t="n"/>
      <c r="Q762" s="6" t="n"/>
      <c r="R762" s="6" t="n"/>
      <c r="S762" s="7">
        <f>IF(OR(O762="",Q762=""),"",IFERROR(IF(AND(INDEX(Fees!$D$5:$D$15,MATCH(O762,Fees!$A$5:$A$15,0))&gt;0,Q762&lt;INDEX(Fees!$D$5:$D$15,MATCH(O762,Fees!$A$5:$A$15,0))),Q762*INDEX(Fees!$E$5:$E$15,MATCH(O762,Fees!$A$5:$A$15,0))+INDEX(Fees!$F$5:$F$15,MATCH(O762,Fees!$A$5:$A$15,0)),Q762*INDEX(Fees!$B$5:$B$15,MATCH(O762,Fees!$A$5:$A$15,0))+INDEX(Fees!$C$5:$C$15,MATCH(O762,Fees!$A$5:$A$15,0))),""))</f>
        <v/>
      </c>
      <c r="T762" s="6" t="n"/>
      <c r="U762" s="7">
        <f>IF(AND(N762="Sold",Q762&lt;&gt;""),Q762-N(I762)-N(R762)-IF(T762&lt;&gt;"",T762,N(S762)),"")</f>
        <v/>
      </c>
      <c r="V762" s="8">
        <f>IF(AND(U762&lt;&gt;"",N(Q762)&gt;0),U762/Q762,"")</f>
        <v/>
      </c>
      <c r="W762" s="9">
        <f>IF(AND(ISNUMBER(P762),ISNUMBER(L762)),P762-L762,"")</f>
        <v/>
      </c>
      <c r="X762" s="4" t="n"/>
    </row>
    <row r="763">
      <c r="A763" s="4" t="n"/>
      <c r="B763" s="4" t="n"/>
      <c r="C763" s="4" t="n"/>
      <c r="D763" s="4" t="n"/>
      <c r="E763" s="4" t="n"/>
      <c r="F763" s="4" t="n"/>
      <c r="G763" s="4" t="n"/>
      <c r="H763" s="5" t="n"/>
      <c r="I763" s="6" t="n"/>
      <c r="J763" s="4" t="n"/>
      <c r="K763" s="4" t="n"/>
      <c r="L763" s="5" t="n"/>
      <c r="M763" s="6" t="n"/>
      <c r="N763" s="4" t="n"/>
      <c r="O763" s="4" t="n"/>
      <c r="P763" s="5" t="n"/>
      <c r="Q763" s="6" t="n"/>
      <c r="R763" s="6" t="n"/>
      <c r="S763" s="7">
        <f>IF(OR(O763="",Q763=""),"",IFERROR(IF(AND(INDEX(Fees!$D$5:$D$15,MATCH(O763,Fees!$A$5:$A$15,0))&gt;0,Q763&lt;INDEX(Fees!$D$5:$D$15,MATCH(O763,Fees!$A$5:$A$15,0))),Q763*INDEX(Fees!$E$5:$E$15,MATCH(O763,Fees!$A$5:$A$15,0))+INDEX(Fees!$F$5:$F$15,MATCH(O763,Fees!$A$5:$A$15,0)),Q763*INDEX(Fees!$B$5:$B$15,MATCH(O763,Fees!$A$5:$A$15,0))+INDEX(Fees!$C$5:$C$15,MATCH(O763,Fees!$A$5:$A$15,0))),""))</f>
        <v/>
      </c>
      <c r="T763" s="6" t="n"/>
      <c r="U763" s="7">
        <f>IF(AND(N763="Sold",Q763&lt;&gt;""),Q763-N(I763)-N(R763)-IF(T763&lt;&gt;"",T763,N(S763)),"")</f>
        <v/>
      </c>
      <c r="V763" s="8">
        <f>IF(AND(U763&lt;&gt;"",N(Q763)&gt;0),U763/Q763,"")</f>
        <v/>
      </c>
      <c r="W763" s="9">
        <f>IF(AND(ISNUMBER(P763),ISNUMBER(L763)),P763-L763,"")</f>
        <v/>
      </c>
      <c r="X763" s="4" t="n"/>
    </row>
    <row r="764">
      <c r="A764" s="4" t="n"/>
      <c r="B764" s="4" t="n"/>
      <c r="C764" s="4" t="n"/>
      <c r="D764" s="4" t="n"/>
      <c r="E764" s="4" t="n"/>
      <c r="F764" s="4" t="n"/>
      <c r="G764" s="4" t="n"/>
      <c r="H764" s="5" t="n"/>
      <c r="I764" s="6" t="n"/>
      <c r="J764" s="4" t="n"/>
      <c r="K764" s="4" t="n"/>
      <c r="L764" s="5" t="n"/>
      <c r="M764" s="6" t="n"/>
      <c r="N764" s="4" t="n"/>
      <c r="O764" s="4" t="n"/>
      <c r="P764" s="5" t="n"/>
      <c r="Q764" s="6" t="n"/>
      <c r="R764" s="6" t="n"/>
      <c r="S764" s="7">
        <f>IF(OR(O764="",Q764=""),"",IFERROR(IF(AND(INDEX(Fees!$D$5:$D$15,MATCH(O764,Fees!$A$5:$A$15,0))&gt;0,Q764&lt;INDEX(Fees!$D$5:$D$15,MATCH(O764,Fees!$A$5:$A$15,0))),Q764*INDEX(Fees!$E$5:$E$15,MATCH(O764,Fees!$A$5:$A$15,0))+INDEX(Fees!$F$5:$F$15,MATCH(O764,Fees!$A$5:$A$15,0)),Q764*INDEX(Fees!$B$5:$B$15,MATCH(O764,Fees!$A$5:$A$15,0))+INDEX(Fees!$C$5:$C$15,MATCH(O764,Fees!$A$5:$A$15,0))),""))</f>
        <v/>
      </c>
      <c r="T764" s="6" t="n"/>
      <c r="U764" s="7">
        <f>IF(AND(N764="Sold",Q764&lt;&gt;""),Q764-N(I764)-N(R764)-IF(T764&lt;&gt;"",T764,N(S764)),"")</f>
        <v/>
      </c>
      <c r="V764" s="8">
        <f>IF(AND(U764&lt;&gt;"",N(Q764)&gt;0),U764/Q764,"")</f>
        <v/>
      </c>
      <c r="W764" s="9">
        <f>IF(AND(ISNUMBER(P764),ISNUMBER(L764)),P764-L764,"")</f>
        <v/>
      </c>
      <c r="X764" s="4" t="n"/>
    </row>
    <row r="765">
      <c r="A765" s="4" t="n"/>
      <c r="B765" s="4" t="n"/>
      <c r="C765" s="4" t="n"/>
      <c r="D765" s="4" t="n"/>
      <c r="E765" s="4" t="n"/>
      <c r="F765" s="4" t="n"/>
      <c r="G765" s="4" t="n"/>
      <c r="H765" s="5" t="n"/>
      <c r="I765" s="6" t="n"/>
      <c r="J765" s="4" t="n"/>
      <c r="K765" s="4" t="n"/>
      <c r="L765" s="5" t="n"/>
      <c r="M765" s="6" t="n"/>
      <c r="N765" s="4" t="n"/>
      <c r="O765" s="4" t="n"/>
      <c r="P765" s="5" t="n"/>
      <c r="Q765" s="6" t="n"/>
      <c r="R765" s="6" t="n"/>
      <c r="S765" s="7">
        <f>IF(OR(O765="",Q765=""),"",IFERROR(IF(AND(INDEX(Fees!$D$5:$D$15,MATCH(O765,Fees!$A$5:$A$15,0))&gt;0,Q765&lt;INDEX(Fees!$D$5:$D$15,MATCH(O765,Fees!$A$5:$A$15,0))),Q765*INDEX(Fees!$E$5:$E$15,MATCH(O765,Fees!$A$5:$A$15,0))+INDEX(Fees!$F$5:$F$15,MATCH(O765,Fees!$A$5:$A$15,0)),Q765*INDEX(Fees!$B$5:$B$15,MATCH(O765,Fees!$A$5:$A$15,0))+INDEX(Fees!$C$5:$C$15,MATCH(O765,Fees!$A$5:$A$15,0))),""))</f>
        <v/>
      </c>
      <c r="T765" s="6" t="n"/>
      <c r="U765" s="7">
        <f>IF(AND(N765="Sold",Q765&lt;&gt;""),Q765-N(I765)-N(R765)-IF(T765&lt;&gt;"",T765,N(S765)),"")</f>
        <v/>
      </c>
      <c r="V765" s="8">
        <f>IF(AND(U765&lt;&gt;"",N(Q765)&gt;0),U765/Q765,"")</f>
        <v/>
      </c>
      <c r="W765" s="9">
        <f>IF(AND(ISNUMBER(P765),ISNUMBER(L765)),P765-L765,"")</f>
        <v/>
      </c>
      <c r="X765" s="4" t="n"/>
    </row>
    <row r="766">
      <c r="A766" s="4" t="n"/>
      <c r="B766" s="4" t="n"/>
      <c r="C766" s="4" t="n"/>
      <c r="D766" s="4" t="n"/>
      <c r="E766" s="4" t="n"/>
      <c r="F766" s="4" t="n"/>
      <c r="G766" s="4" t="n"/>
      <c r="H766" s="5" t="n"/>
      <c r="I766" s="6" t="n"/>
      <c r="J766" s="4" t="n"/>
      <c r="K766" s="4" t="n"/>
      <c r="L766" s="5" t="n"/>
      <c r="M766" s="6" t="n"/>
      <c r="N766" s="4" t="n"/>
      <c r="O766" s="4" t="n"/>
      <c r="P766" s="5" t="n"/>
      <c r="Q766" s="6" t="n"/>
      <c r="R766" s="6" t="n"/>
      <c r="S766" s="7">
        <f>IF(OR(O766="",Q766=""),"",IFERROR(IF(AND(INDEX(Fees!$D$5:$D$15,MATCH(O766,Fees!$A$5:$A$15,0))&gt;0,Q766&lt;INDEX(Fees!$D$5:$D$15,MATCH(O766,Fees!$A$5:$A$15,0))),Q766*INDEX(Fees!$E$5:$E$15,MATCH(O766,Fees!$A$5:$A$15,0))+INDEX(Fees!$F$5:$F$15,MATCH(O766,Fees!$A$5:$A$15,0)),Q766*INDEX(Fees!$B$5:$B$15,MATCH(O766,Fees!$A$5:$A$15,0))+INDEX(Fees!$C$5:$C$15,MATCH(O766,Fees!$A$5:$A$15,0))),""))</f>
        <v/>
      </c>
      <c r="T766" s="6" t="n"/>
      <c r="U766" s="7">
        <f>IF(AND(N766="Sold",Q766&lt;&gt;""),Q766-N(I766)-N(R766)-IF(T766&lt;&gt;"",T766,N(S766)),"")</f>
        <v/>
      </c>
      <c r="V766" s="8">
        <f>IF(AND(U766&lt;&gt;"",N(Q766)&gt;0),U766/Q766,"")</f>
        <v/>
      </c>
      <c r="W766" s="9">
        <f>IF(AND(ISNUMBER(P766),ISNUMBER(L766)),P766-L766,"")</f>
        <v/>
      </c>
      <c r="X766" s="4" t="n"/>
    </row>
    <row r="767">
      <c r="A767" s="4" t="n"/>
      <c r="B767" s="4" t="n"/>
      <c r="C767" s="4" t="n"/>
      <c r="D767" s="4" t="n"/>
      <c r="E767" s="4" t="n"/>
      <c r="F767" s="4" t="n"/>
      <c r="G767" s="4" t="n"/>
      <c r="H767" s="5" t="n"/>
      <c r="I767" s="6" t="n"/>
      <c r="J767" s="4" t="n"/>
      <c r="K767" s="4" t="n"/>
      <c r="L767" s="5" t="n"/>
      <c r="M767" s="6" t="n"/>
      <c r="N767" s="4" t="n"/>
      <c r="O767" s="4" t="n"/>
      <c r="P767" s="5" t="n"/>
      <c r="Q767" s="6" t="n"/>
      <c r="R767" s="6" t="n"/>
      <c r="S767" s="7">
        <f>IF(OR(O767="",Q767=""),"",IFERROR(IF(AND(INDEX(Fees!$D$5:$D$15,MATCH(O767,Fees!$A$5:$A$15,0))&gt;0,Q767&lt;INDEX(Fees!$D$5:$D$15,MATCH(O767,Fees!$A$5:$A$15,0))),Q767*INDEX(Fees!$E$5:$E$15,MATCH(O767,Fees!$A$5:$A$15,0))+INDEX(Fees!$F$5:$F$15,MATCH(O767,Fees!$A$5:$A$15,0)),Q767*INDEX(Fees!$B$5:$B$15,MATCH(O767,Fees!$A$5:$A$15,0))+INDEX(Fees!$C$5:$C$15,MATCH(O767,Fees!$A$5:$A$15,0))),""))</f>
        <v/>
      </c>
      <c r="T767" s="6" t="n"/>
      <c r="U767" s="7">
        <f>IF(AND(N767="Sold",Q767&lt;&gt;""),Q767-N(I767)-N(R767)-IF(T767&lt;&gt;"",T767,N(S767)),"")</f>
        <v/>
      </c>
      <c r="V767" s="8">
        <f>IF(AND(U767&lt;&gt;"",N(Q767)&gt;0),U767/Q767,"")</f>
        <v/>
      </c>
      <c r="W767" s="9">
        <f>IF(AND(ISNUMBER(P767),ISNUMBER(L767)),P767-L767,"")</f>
        <v/>
      </c>
      <c r="X767" s="4" t="n"/>
    </row>
    <row r="768">
      <c r="A768" s="4" t="n"/>
      <c r="B768" s="4" t="n"/>
      <c r="C768" s="4" t="n"/>
      <c r="D768" s="4" t="n"/>
      <c r="E768" s="4" t="n"/>
      <c r="F768" s="4" t="n"/>
      <c r="G768" s="4" t="n"/>
      <c r="H768" s="5" t="n"/>
      <c r="I768" s="6" t="n"/>
      <c r="J768" s="4" t="n"/>
      <c r="K768" s="4" t="n"/>
      <c r="L768" s="5" t="n"/>
      <c r="M768" s="6" t="n"/>
      <c r="N768" s="4" t="n"/>
      <c r="O768" s="4" t="n"/>
      <c r="P768" s="5" t="n"/>
      <c r="Q768" s="6" t="n"/>
      <c r="R768" s="6" t="n"/>
      <c r="S768" s="7">
        <f>IF(OR(O768="",Q768=""),"",IFERROR(IF(AND(INDEX(Fees!$D$5:$D$15,MATCH(O768,Fees!$A$5:$A$15,0))&gt;0,Q768&lt;INDEX(Fees!$D$5:$D$15,MATCH(O768,Fees!$A$5:$A$15,0))),Q768*INDEX(Fees!$E$5:$E$15,MATCH(O768,Fees!$A$5:$A$15,0))+INDEX(Fees!$F$5:$F$15,MATCH(O768,Fees!$A$5:$A$15,0)),Q768*INDEX(Fees!$B$5:$B$15,MATCH(O768,Fees!$A$5:$A$15,0))+INDEX(Fees!$C$5:$C$15,MATCH(O768,Fees!$A$5:$A$15,0))),""))</f>
        <v/>
      </c>
      <c r="T768" s="6" t="n"/>
      <c r="U768" s="7">
        <f>IF(AND(N768="Sold",Q768&lt;&gt;""),Q768-N(I768)-N(R768)-IF(T768&lt;&gt;"",T768,N(S768)),"")</f>
        <v/>
      </c>
      <c r="V768" s="8">
        <f>IF(AND(U768&lt;&gt;"",N(Q768)&gt;0),U768/Q768,"")</f>
        <v/>
      </c>
      <c r="W768" s="9">
        <f>IF(AND(ISNUMBER(P768),ISNUMBER(L768)),P768-L768,"")</f>
        <v/>
      </c>
      <c r="X768" s="4" t="n"/>
    </row>
    <row r="769">
      <c r="A769" s="4" t="n"/>
      <c r="B769" s="4" t="n"/>
      <c r="C769" s="4" t="n"/>
      <c r="D769" s="4" t="n"/>
      <c r="E769" s="4" t="n"/>
      <c r="F769" s="4" t="n"/>
      <c r="G769" s="4" t="n"/>
      <c r="H769" s="5" t="n"/>
      <c r="I769" s="6" t="n"/>
      <c r="J769" s="4" t="n"/>
      <c r="K769" s="4" t="n"/>
      <c r="L769" s="5" t="n"/>
      <c r="M769" s="6" t="n"/>
      <c r="N769" s="4" t="n"/>
      <c r="O769" s="4" t="n"/>
      <c r="P769" s="5" t="n"/>
      <c r="Q769" s="6" t="n"/>
      <c r="R769" s="6" t="n"/>
      <c r="S769" s="7">
        <f>IF(OR(O769="",Q769=""),"",IFERROR(IF(AND(INDEX(Fees!$D$5:$D$15,MATCH(O769,Fees!$A$5:$A$15,0))&gt;0,Q769&lt;INDEX(Fees!$D$5:$D$15,MATCH(O769,Fees!$A$5:$A$15,0))),Q769*INDEX(Fees!$E$5:$E$15,MATCH(O769,Fees!$A$5:$A$15,0))+INDEX(Fees!$F$5:$F$15,MATCH(O769,Fees!$A$5:$A$15,0)),Q769*INDEX(Fees!$B$5:$B$15,MATCH(O769,Fees!$A$5:$A$15,0))+INDEX(Fees!$C$5:$C$15,MATCH(O769,Fees!$A$5:$A$15,0))),""))</f>
        <v/>
      </c>
      <c r="T769" s="6" t="n"/>
      <c r="U769" s="7">
        <f>IF(AND(N769="Sold",Q769&lt;&gt;""),Q769-N(I769)-N(R769)-IF(T769&lt;&gt;"",T769,N(S769)),"")</f>
        <v/>
      </c>
      <c r="V769" s="8">
        <f>IF(AND(U769&lt;&gt;"",N(Q769)&gt;0),U769/Q769,"")</f>
        <v/>
      </c>
      <c r="W769" s="9">
        <f>IF(AND(ISNUMBER(P769),ISNUMBER(L769)),P769-L769,"")</f>
        <v/>
      </c>
      <c r="X769" s="4" t="n"/>
    </row>
    <row r="770">
      <c r="A770" s="4" t="n"/>
      <c r="B770" s="4" t="n"/>
      <c r="C770" s="4" t="n"/>
      <c r="D770" s="4" t="n"/>
      <c r="E770" s="4" t="n"/>
      <c r="F770" s="4" t="n"/>
      <c r="G770" s="4" t="n"/>
      <c r="H770" s="5" t="n"/>
      <c r="I770" s="6" t="n"/>
      <c r="J770" s="4" t="n"/>
      <c r="K770" s="4" t="n"/>
      <c r="L770" s="5" t="n"/>
      <c r="M770" s="6" t="n"/>
      <c r="N770" s="4" t="n"/>
      <c r="O770" s="4" t="n"/>
      <c r="P770" s="5" t="n"/>
      <c r="Q770" s="6" t="n"/>
      <c r="R770" s="6" t="n"/>
      <c r="S770" s="7">
        <f>IF(OR(O770="",Q770=""),"",IFERROR(IF(AND(INDEX(Fees!$D$5:$D$15,MATCH(O770,Fees!$A$5:$A$15,0))&gt;0,Q770&lt;INDEX(Fees!$D$5:$D$15,MATCH(O770,Fees!$A$5:$A$15,0))),Q770*INDEX(Fees!$E$5:$E$15,MATCH(O770,Fees!$A$5:$A$15,0))+INDEX(Fees!$F$5:$F$15,MATCH(O770,Fees!$A$5:$A$15,0)),Q770*INDEX(Fees!$B$5:$B$15,MATCH(O770,Fees!$A$5:$A$15,0))+INDEX(Fees!$C$5:$C$15,MATCH(O770,Fees!$A$5:$A$15,0))),""))</f>
        <v/>
      </c>
      <c r="T770" s="6" t="n"/>
      <c r="U770" s="7">
        <f>IF(AND(N770="Sold",Q770&lt;&gt;""),Q770-N(I770)-N(R770)-IF(T770&lt;&gt;"",T770,N(S770)),"")</f>
        <v/>
      </c>
      <c r="V770" s="8">
        <f>IF(AND(U770&lt;&gt;"",N(Q770)&gt;0),U770/Q770,"")</f>
        <v/>
      </c>
      <c r="W770" s="9">
        <f>IF(AND(ISNUMBER(P770),ISNUMBER(L770)),P770-L770,"")</f>
        <v/>
      </c>
      <c r="X770" s="4" t="n"/>
    </row>
    <row r="771">
      <c r="A771" s="4" t="n"/>
      <c r="B771" s="4" t="n"/>
      <c r="C771" s="4" t="n"/>
      <c r="D771" s="4" t="n"/>
      <c r="E771" s="4" t="n"/>
      <c r="F771" s="4" t="n"/>
      <c r="G771" s="4" t="n"/>
      <c r="H771" s="5" t="n"/>
      <c r="I771" s="6" t="n"/>
      <c r="J771" s="4" t="n"/>
      <c r="K771" s="4" t="n"/>
      <c r="L771" s="5" t="n"/>
      <c r="M771" s="6" t="n"/>
      <c r="N771" s="4" t="n"/>
      <c r="O771" s="4" t="n"/>
      <c r="P771" s="5" t="n"/>
      <c r="Q771" s="6" t="n"/>
      <c r="R771" s="6" t="n"/>
      <c r="S771" s="7">
        <f>IF(OR(O771="",Q771=""),"",IFERROR(IF(AND(INDEX(Fees!$D$5:$D$15,MATCH(O771,Fees!$A$5:$A$15,0))&gt;0,Q771&lt;INDEX(Fees!$D$5:$D$15,MATCH(O771,Fees!$A$5:$A$15,0))),Q771*INDEX(Fees!$E$5:$E$15,MATCH(O771,Fees!$A$5:$A$15,0))+INDEX(Fees!$F$5:$F$15,MATCH(O771,Fees!$A$5:$A$15,0)),Q771*INDEX(Fees!$B$5:$B$15,MATCH(O771,Fees!$A$5:$A$15,0))+INDEX(Fees!$C$5:$C$15,MATCH(O771,Fees!$A$5:$A$15,0))),""))</f>
        <v/>
      </c>
      <c r="T771" s="6" t="n"/>
      <c r="U771" s="7">
        <f>IF(AND(N771="Sold",Q771&lt;&gt;""),Q771-N(I771)-N(R771)-IF(T771&lt;&gt;"",T771,N(S771)),"")</f>
        <v/>
      </c>
      <c r="V771" s="8">
        <f>IF(AND(U771&lt;&gt;"",N(Q771)&gt;0),U771/Q771,"")</f>
        <v/>
      </c>
      <c r="W771" s="9">
        <f>IF(AND(ISNUMBER(P771),ISNUMBER(L771)),P771-L771,"")</f>
        <v/>
      </c>
      <c r="X771" s="4" t="n"/>
    </row>
    <row r="772">
      <c r="A772" s="4" t="n"/>
      <c r="B772" s="4" t="n"/>
      <c r="C772" s="4" t="n"/>
      <c r="D772" s="4" t="n"/>
      <c r="E772" s="4" t="n"/>
      <c r="F772" s="4" t="n"/>
      <c r="G772" s="4" t="n"/>
      <c r="H772" s="5" t="n"/>
      <c r="I772" s="6" t="n"/>
      <c r="J772" s="4" t="n"/>
      <c r="K772" s="4" t="n"/>
      <c r="L772" s="5" t="n"/>
      <c r="M772" s="6" t="n"/>
      <c r="N772" s="4" t="n"/>
      <c r="O772" s="4" t="n"/>
      <c r="P772" s="5" t="n"/>
      <c r="Q772" s="6" t="n"/>
      <c r="R772" s="6" t="n"/>
      <c r="S772" s="7">
        <f>IF(OR(O772="",Q772=""),"",IFERROR(IF(AND(INDEX(Fees!$D$5:$D$15,MATCH(O772,Fees!$A$5:$A$15,0))&gt;0,Q772&lt;INDEX(Fees!$D$5:$D$15,MATCH(O772,Fees!$A$5:$A$15,0))),Q772*INDEX(Fees!$E$5:$E$15,MATCH(O772,Fees!$A$5:$A$15,0))+INDEX(Fees!$F$5:$F$15,MATCH(O772,Fees!$A$5:$A$15,0)),Q772*INDEX(Fees!$B$5:$B$15,MATCH(O772,Fees!$A$5:$A$15,0))+INDEX(Fees!$C$5:$C$15,MATCH(O772,Fees!$A$5:$A$15,0))),""))</f>
        <v/>
      </c>
      <c r="T772" s="6" t="n"/>
      <c r="U772" s="7">
        <f>IF(AND(N772="Sold",Q772&lt;&gt;""),Q772-N(I772)-N(R772)-IF(T772&lt;&gt;"",T772,N(S772)),"")</f>
        <v/>
      </c>
      <c r="V772" s="8">
        <f>IF(AND(U772&lt;&gt;"",N(Q772)&gt;0),U772/Q772,"")</f>
        <v/>
      </c>
      <c r="W772" s="9">
        <f>IF(AND(ISNUMBER(P772),ISNUMBER(L772)),P772-L772,"")</f>
        <v/>
      </c>
      <c r="X772" s="4" t="n"/>
    </row>
    <row r="773">
      <c r="A773" s="4" t="n"/>
      <c r="B773" s="4" t="n"/>
      <c r="C773" s="4" t="n"/>
      <c r="D773" s="4" t="n"/>
      <c r="E773" s="4" t="n"/>
      <c r="F773" s="4" t="n"/>
      <c r="G773" s="4" t="n"/>
      <c r="H773" s="5" t="n"/>
      <c r="I773" s="6" t="n"/>
      <c r="J773" s="4" t="n"/>
      <c r="K773" s="4" t="n"/>
      <c r="L773" s="5" t="n"/>
      <c r="M773" s="6" t="n"/>
      <c r="N773" s="4" t="n"/>
      <c r="O773" s="4" t="n"/>
      <c r="P773" s="5" t="n"/>
      <c r="Q773" s="6" t="n"/>
      <c r="R773" s="6" t="n"/>
      <c r="S773" s="7">
        <f>IF(OR(O773="",Q773=""),"",IFERROR(IF(AND(INDEX(Fees!$D$5:$D$15,MATCH(O773,Fees!$A$5:$A$15,0))&gt;0,Q773&lt;INDEX(Fees!$D$5:$D$15,MATCH(O773,Fees!$A$5:$A$15,0))),Q773*INDEX(Fees!$E$5:$E$15,MATCH(O773,Fees!$A$5:$A$15,0))+INDEX(Fees!$F$5:$F$15,MATCH(O773,Fees!$A$5:$A$15,0)),Q773*INDEX(Fees!$B$5:$B$15,MATCH(O773,Fees!$A$5:$A$15,0))+INDEX(Fees!$C$5:$C$15,MATCH(O773,Fees!$A$5:$A$15,0))),""))</f>
        <v/>
      </c>
      <c r="T773" s="6" t="n"/>
      <c r="U773" s="7">
        <f>IF(AND(N773="Sold",Q773&lt;&gt;""),Q773-N(I773)-N(R773)-IF(T773&lt;&gt;"",T773,N(S773)),"")</f>
        <v/>
      </c>
      <c r="V773" s="8">
        <f>IF(AND(U773&lt;&gt;"",N(Q773)&gt;0),U773/Q773,"")</f>
        <v/>
      </c>
      <c r="W773" s="9">
        <f>IF(AND(ISNUMBER(P773),ISNUMBER(L773)),P773-L773,"")</f>
        <v/>
      </c>
      <c r="X773" s="4" t="n"/>
    </row>
    <row r="774">
      <c r="A774" s="4" t="n"/>
      <c r="B774" s="4" t="n"/>
      <c r="C774" s="4" t="n"/>
      <c r="D774" s="4" t="n"/>
      <c r="E774" s="4" t="n"/>
      <c r="F774" s="4" t="n"/>
      <c r="G774" s="4" t="n"/>
      <c r="H774" s="5" t="n"/>
      <c r="I774" s="6" t="n"/>
      <c r="J774" s="4" t="n"/>
      <c r="K774" s="4" t="n"/>
      <c r="L774" s="5" t="n"/>
      <c r="M774" s="6" t="n"/>
      <c r="N774" s="4" t="n"/>
      <c r="O774" s="4" t="n"/>
      <c r="P774" s="5" t="n"/>
      <c r="Q774" s="6" t="n"/>
      <c r="R774" s="6" t="n"/>
      <c r="S774" s="7">
        <f>IF(OR(O774="",Q774=""),"",IFERROR(IF(AND(INDEX(Fees!$D$5:$D$15,MATCH(O774,Fees!$A$5:$A$15,0))&gt;0,Q774&lt;INDEX(Fees!$D$5:$D$15,MATCH(O774,Fees!$A$5:$A$15,0))),Q774*INDEX(Fees!$E$5:$E$15,MATCH(O774,Fees!$A$5:$A$15,0))+INDEX(Fees!$F$5:$F$15,MATCH(O774,Fees!$A$5:$A$15,0)),Q774*INDEX(Fees!$B$5:$B$15,MATCH(O774,Fees!$A$5:$A$15,0))+INDEX(Fees!$C$5:$C$15,MATCH(O774,Fees!$A$5:$A$15,0))),""))</f>
        <v/>
      </c>
      <c r="T774" s="6" t="n"/>
      <c r="U774" s="7">
        <f>IF(AND(N774="Sold",Q774&lt;&gt;""),Q774-N(I774)-N(R774)-IF(T774&lt;&gt;"",T774,N(S774)),"")</f>
        <v/>
      </c>
      <c r="V774" s="8">
        <f>IF(AND(U774&lt;&gt;"",N(Q774)&gt;0),U774/Q774,"")</f>
        <v/>
      </c>
      <c r="W774" s="9">
        <f>IF(AND(ISNUMBER(P774),ISNUMBER(L774)),P774-L774,"")</f>
        <v/>
      </c>
      <c r="X774" s="4" t="n"/>
    </row>
    <row r="775">
      <c r="A775" s="4" t="n"/>
      <c r="B775" s="4" t="n"/>
      <c r="C775" s="4" t="n"/>
      <c r="D775" s="4" t="n"/>
      <c r="E775" s="4" t="n"/>
      <c r="F775" s="4" t="n"/>
      <c r="G775" s="4" t="n"/>
      <c r="H775" s="5" t="n"/>
      <c r="I775" s="6" t="n"/>
      <c r="J775" s="4" t="n"/>
      <c r="K775" s="4" t="n"/>
      <c r="L775" s="5" t="n"/>
      <c r="M775" s="6" t="n"/>
      <c r="N775" s="4" t="n"/>
      <c r="O775" s="4" t="n"/>
      <c r="P775" s="5" t="n"/>
      <c r="Q775" s="6" t="n"/>
      <c r="R775" s="6" t="n"/>
      <c r="S775" s="7">
        <f>IF(OR(O775="",Q775=""),"",IFERROR(IF(AND(INDEX(Fees!$D$5:$D$15,MATCH(O775,Fees!$A$5:$A$15,0))&gt;0,Q775&lt;INDEX(Fees!$D$5:$D$15,MATCH(O775,Fees!$A$5:$A$15,0))),Q775*INDEX(Fees!$E$5:$E$15,MATCH(O775,Fees!$A$5:$A$15,0))+INDEX(Fees!$F$5:$F$15,MATCH(O775,Fees!$A$5:$A$15,0)),Q775*INDEX(Fees!$B$5:$B$15,MATCH(O775,Fees!$A$5:$A$15,0))+INDEX(Fees!$C$5:$C$15,MATCH(O775,Fees!$A$5:$A$15,0))),""))</f>
        <v/>
      </c>
      <c r="T775" s="6" t="n"/>
      <c r="U775" s="7">
        <f>IF(AND(N775="Sold",Q775&lt;&gt;""),Q775-N(I775)-N(R775)-IF(T775&lt;&gt;"",T775,N(S775)),"")</f>
        <v/>
      </c>
      <c r="V775" s="8">
        <f>IF(AND(U775&lt;&gt;"",N(Q775)&gt;0),U775/Q775,"")</f>
        <v/>
      </c>
      <c r="W775" s="9">
        <f>IF(AND(ISNUMBER(P775),ISNUMBER(L775)),P775-L775,"")</f>
        <v/>
      </c>
      <c r="X775" s="4" t="n"/>
    </row>
    <row r="776">
      <c r="A776" s="4" t="n"/>
      <c r="B776" s="4" t="n"/>
      <c r="C776" s="4" t="n"/>
      <c r="D776" s="4" t="n"/>
      <c r="E776" s="4" t="n"/>
      <c r="F776" s="4" t="n"/>
      <c r="G776" s="4" t="n"/>
      <c r="H776" s="5" t="n"/>
      <c r="I776" s="6" t="n"/>
      <c r="J776" s="4" t="n"/>
      <c r="K776" s="4" t="n"/>
      <c r="L776" s="5" t="n"/>
      <c r="M776" s="6" t="n"/>
      <c r="N776" s="4" t="n"/>
      <c r="O776" s="4" t="n"/>
      <c r="P776" s="5" t="n"/>
      <c r="Q776" s="6" t="n"/>
      <c r="R776" s="6" t="n"/>
      <c r="S776" s="7">
        <f>IF(OR(O776="",Q776=""),"",IFERROR(IF(AND(INDEX(Fees!$D$5:$D$15,MATCH(O776,Fees!$A$5:$A$15,0))&gt;0,Q776&lt;INDEX(Fees!$D$5:$D$15,MATCH(O776,Fees!$A$5:$A$15,0))),Q776*INDEX(Fees!$E$5:$E$15,MATCH(O776,Fees!$A$5:$A$15,0))+INDEX(Fees!$F$5:$F$15,MATCH(O776,Fees!$A$5:$A$15,0)),Q776*INDEX(Fees!$B$5:$B$15,MATCH(O776,Fees!$A$5:$A$15,0))+INDEX(Fees!$C$5:$C$15,MATCH(O776,Fees!$A$5:$A$15,0))),""))</f>
        <v/>
      </c>
      <c r="T776" s="6" t="n"/>
      <c r="U776" s="7">
        <f>IF(AND(N776="Sold",Q776&lt;&gt;""),Q776-N(I776)-N(R776)-IF(T776&lt;&gt;"",T776,N(S776)),"")</f>
        <v/>
      </c>
      <c r="V776" s="8">
        <f>IF(AND(U776&lt;&gt;"",N(Q776)&gt;0),U776/Q776,"")</f>
        <v/>
      </c>
      <c r="W776" s="9">
        <f>IF(AND(ISNUMBER(P776),ISNUMBER(L776)),P776-L776,"")</f>
        <v/>
      </c>
      <c r="X776" s="4" t="n"/>
    </row>
    <row r="777">
      <c r="A777" s="4" t="n"/>
      <c r="B777" s="4" t="n"/>
      <c r="C777" s="4" t="n"/>
      <c r="D777" s="4" t="n"/>
      <c r="E777" s="4" t="n"/>
      <c r="F777" s="4" t="n"/>
      <c r="G777" s="4" t="n"/>
      <c r="H777" s="5" t="n"/>
      <c r="I777" s="6" t="n"/>
      <c r="J777" s="4" t="n"/>
      <c r="K777" s="4" t="n"/>
      <c r="L777" s="5" t="n"/>
      <c r="M777" s="6" t="n"/>
      <c r="N777" s="4" t="n"/>
      <c r="O777" s="4" t="n"/>
      <c r="P777" s="5" t="n"/>
      <c r="Q777" s="6" t="n"/>
      <c r="R777" s="6" t="n"/>
      <c r="S777" s="7">
        <f>IF(OR(O777="",Q777=""),"",IFERROR(IF(AND(INDEX(Fees!$D$5:$D$15,MATCH(O777,Fees!$A$5:$A$15,0))&gt;0,Q777&lt;INDEX(Fees!$D$5:$D$15,MATCH(O777,Fees!$A$5:$A$15,0))),Q777*INDEX(Fees!$E$5:$E$15,MATCH(O777,Fees!$A$5:$A$15,0))+INDEX(Fees!$F$5:$F$15,MATCH(O777,Fees!$A$5:$A$15,0)),Q777*INDEX(Fees!$B$5:$B$15,MATCH(O777,Fees!$A$5:$A$15,0))+INDEX(Fees!$C$5:$C$15,MATCH(O777,Fees!$A$5:$A$15,0))),""))</f>
        <v/>
      </c>
      <c r="T777" s="6" t="n"/>
      <c r="U777" s="7">
        <f>IF(AND(N777="Sold",Q777&lt;&gt;""),Q777-N(I777)-N(R777)-IF(T777&lt;&gt;"",T777,N(S777)),"")</f>
        <v/>
      </c>
      <c r="V777" s="8">
        <f>IF(AND(U777&lt;&gt;"",N(Q777)&gt;0),U777/Q777,"")</f>
        <v/>
      </c>
      <c r="W777" s="9">
        <f>IF(AND(ISNUMBER(P777),ISNUMBER(L777)),P777-L777,"")</f>
        <v/>
      </c>
      <c r="X777" s="4" t="n"/>
    </row>
    <row r="778">
      <c r="A778" s="4" t="n"/>
      <c r="B778" s="4" t="n"/>
      <c r="C778" s="4" t="n"/>
      <c r="D778" s="4" t="n"/>
      <c r="E778" s="4" t="n"/>
      <c r="F778" s="4" t="n"/>
      <c r="G778" s="4" t="n"/>
      <c r="H778" s="5" t="n"/>
      <c r="I778" s="6" t="n"/>
      <c r="J778" s="4" t="n"/>
      <c r="K778" s="4" t="n"/>
      <c r="L778" s="5" t="n"/>
      <c r="M778" s="6" t="n"/>
      <c r="N778" s="4" t="n"/>
      <c r="O778" s="4" t="n"/>
      <c r="P778" s="5" t="n"/>
      <c r="Q778" s="6" t="n"/>
      <c r="R778" s="6" t="n"/>
      <c r="S778" s="7">
        <f>IF(OR(O778="",Q778=""),"",IFERROR(IF(AND(INDEX(Fees!$D$5:$D$15,MATCH(O778,Fees!$A$5:$A$15,0))&gt;0,Q778&lt;INDEX(Fees!$D$5:$D$15,MATCH(O778,Fees!$A$5:$A$15,0))),Q778*INDEX(Fees!$E$5:$E$15,MATCH(O778,Fees!$A$5:$A$15,0))+INDEX(Fees!$F$5:$F$15,MATCH(O778,Fees!$A$5:$A$15,0)),Q778*INDEX(Fees!$B$5:$B$15,MATCH(O778,Fees!$A$5:$A$15,0))+INDEX(Fees!$C$5:$C$15,MATCH(O778,Fees!$A$5:$A$15,0))),""))</f>
        <v/>
      </c>
      <c r="T778" s="6" t="n"/>
      <c r="U778" s="7">
        <f>IF(AND(N778="Sold",Q778&lt;&gt;""),Q778-N(I778)-N(R778)-IF(T778&lt;&gt;"",T778,N(S778)),"")</f>
        <v/>
      </c>
      <c r="V778" s="8">
        <f>IF(AND(U778&lt;&gt;"",N(Q778)&gt;0),U778/Q778,"")</f>
        <v/>
      </c>
      <c r="W778" s="9">
        <f>IF(AND(ISNUMBER(P778),ISNUMBER(L778)),P778-L778,"")</f>
        <v/>
      </c>
      <c r="X778" s="4" t="n"/>
    </row>
    <row r="779">
      <c r="A779" s="4" t="n"/>
      <c r="B779" s="4" t="n"/>
      <c r="C779" s="4" t="n"/>
      <c r="D779" s="4" t="n"/>
      <c r="E779" s="4" t="n"/>
      <c r="F779" s="4" t="n"/>
      <c r="G779" s="4" t="n"/>
      <c r="H779" s="5" t="n"/>
      <c r="I779" s="6" t="n"/>
      <c r="J779" s="4" t="n"/>
      <c r="K779" s="4" t="n"/>
      <c r="L779" s="5" t="n"/>
      <c r="M779" s="6" t="n"/>
      <c r="N779" s="4" t="n"/>
      <c r="O779" s="4" t="n"/>
      <c r="P779" s="5" t="n"/>
      <c r="Q779" s="6" t="n"/>
      <c r="R779" s="6" t="n"/>
      <c r="S779" s="7">
        <f>IF(OR(O779="",Q779=""),"",IFERROR(IF(AND(INDEX(Fees!$D$5:$D$15,MATCH(O779,Fees!$A$5:$A$15,0))&gt;0,Q779&lt;INDEX(Fees!$D$5:$D$15,MATCH(O779,Fees!$A$5:$A$15,0))),Q779*INDEX(Fees!$E$5:$E$15,MATCH(O779,Fees!$A$5:$A$15,0))+INDEX(Fees!$F$5:$F$15,MATCH(O779,Fees!$A$5:$A$15,0)),Q779*INDEX(Fees!$B$5:$B$15,MATCH(O779,Fees!$A$5:$A$15,0))+INDEX(Fees!$C$5:$C$15,MATCH(O779,Fees!$A$5:$A$15,0))),""))</f>
        <v/>
      </c>
      <c r="T779" s="6" t="n"/>
      <c r="U779" s="7">
        <f>IF(AND(N779="Sold",Q779&lt;&gt;""),Q779-N(I779)-N(R779)-IF(T779&lt;&gt;"",T779,N(S779)),"")</f>
        <v/>
      </c>
      <c r="V779" s="8">
        <f>IF(AND(U779&lt;&gt;"",N(Q779)&gt;0),U779/Q779,"")</f>
        <v/>
      </c>
      <c r="W779" s="9">
        <f>IF(AND(ISNUMBER(P779),ISNUMBER(L779)),P779-L779,"")</f>
        <v/>
      </c>
      <c r="X779" s="4" t="n"/>
    </row>
    <row r="780">
      <c r="A780" s="4" t="n"/>
      <c r="B780" s="4" t="n"/>
      <c r="C780" s="4" t="n"/>
      <c r="D780" s="4" t="n"/>
      <c r="E780" s="4" t="n"/>
      <c r="F780" s="4" t="n"/>
      <c r="G780" s="4" t="n"/>
      <c r="H780" s="5" t="n"/>
      <c r="I780" s="6" t="n"/>
      <c r="J780" s="4" t="n"/>
      <c r="K780" s="4" t="n"/>
      <c r="L780" s="5" t="n"/>
      <c r="M780" s="6" t="n"/>
      <c r="N780" s="4" t="n"/>
      <c r="O780" s="4" t="n"/>
      <c r="P780" s="5" t="n"/>
      <c r="Q780" s="6" t="n"/>
      <c r="R780" s="6" t="n"/>
      <c r="S780" s="7">
        <f>IF(OR(O780="",Q780=""),"",IFERROR(IF(AND(INDEX(Fees!$D$5:$D$15,MATCH(O780,Fees!$A$5:$A$15,0))&gt;0,Q780&lt;INDEX(Fees!$D$5:$D$15,MATCH(O780,Fees!$A$5:$A$15,0))),Q780*INDEX(Fees!$E$5:$E$15,MATCH(O780,Fees!$A$5:$A$15,0))+INDEX(Fees!$F$5:$F$15,MATCH(O780,Fees!$A$5:$A$15,0)),Q780*INDEX(Fees!$B$5:$B$15,MATCH(O780,Fees!$A$5:$A$15,0))+INDEX(Fees!$C$5:$C$15,MATCH(O780,Fees!$A$5:$A$15,0))),""))</f>
        <v/>
      </c>
      <c r="T780" s="6" t="n"/>
      <c r="U780" s="7">
        <f>IF(AND(N780="Sold",Q780&lt;&gt;""),Q780-N(I780)-N(R780)-IF(T780&lt;&gt;"",T780,N(S780)),"")</f>
        <v/>
      </c>
      <c r="V780" s="8">
        <f>IF(AND(U780&lt;&gt;"",N(Q780)&gt;0),U780/Q780,"")</f>
        <v/>
      </c>
      <c r="W780" s="9">
        <f>IF(AND(ISNUMBER(P780),ISNUMBER(L780)),P780-L780,"")</f>
        <v/>
      </c>
      <c r="X780" s="4" t="n"/>
    </row>
    <row r="781">
      <c r="A781" s="4" t="n"/>
      <c r="B781" s="4" t="n"/>
      <c r="C781" s="4" t="n"/>
      <c r="D781" s="4" t="n"/>
      <c r="E781" s="4" t="n"/>
      <c r="F781" s="4" t="n"/>
      <c r="G781" s="4" t="n"/>
      <c r="H781" s="5" t="n"/>
      <c r="I781" s="6" t="n"/>
      <c r="J781" s="4" t="n"/>
      <c r="K781" s="4" t="n"/>
      <c r="L781" s="5" t="n"/>
      <c r="M781" s="6" t="n"/>
      <c r="N781" s="4" t="n"/>
      <c r="O781" s="4" t="n"/>
      <c r="P781" s="5" t="n"/>
      <c r="Q781" s="6" t="n"/>
      <c r="R781" s="6" t="n"/>
      <c r="S781" s="7">
        <f>IF(OR(O781="",Q781=""),"",IFERROR(IF(AND(INDEX(Fees!$D$5:$D$15,MATCH(O781,Fees!$A$5:$A$15,0))&gt;0,Q781&lt;INDEX(Fees!$D$5:$D$15,MATCH(O781,Fees!$A$5:$A$15,0))),Q781*INDEX(Fees!$E$5:$E$15,MATCH(O781,Fees!$A$5:$A$15,0))+INDEX(Fees!$F$5:$F$15,MATCH(O781,Fees!$A$5:$A$15,0)),Q781*INDEX(Fees!$B$5:$B$15,MATCH(O781,Fees!$A$5:$A$15,0))+INDEX(Fees!$C$5:$C$15,MATCH(O781,Fees!$A$5:$A$15,0))),""))</f>
        <v/>
      </c>
      <c r="T781" s="6" t="n"/>
      <c r="U781" s="7">
        <f>IF(AND(N781="Sold",Q781&lt;&gt;""),Q781-N(I781)-N(R781)-IF(T781&lt;&gt;"",T781,N(S781)),"")</f>
        <v/>
      </c>
      <c r="V781" s="8">
        <f>IF(AND(U781&lt;&gt;"",N(Q781)&gt;0),U781/Q781,"")</f>
        <v/>
      </c>
      <c r="W781" s="9">
        <f>IF(AND(ISNUMBER(P781),ISNUMBER(L781)),P781-L781,"")</f>
        <v/>
      </c>
      <c r="X781" s="4" t="n"/>
    </row>
    <row r="782">
      <c r="A782" s="4" t="n"/>
      <c r="B782" s="4" t="n"/>
      <c r="C782" s="4" t="n"/>
      <c r="D782" s="4" t="n"/>
      <c r="E782" s="4" t="n"/>
      <c r="F782" s="4" t="n"/>
      <c r="G782" s="4" t="n"/>
      <c r="H782" s="5" t="n"/>
      <c r="I782" s="6" t="n"/>
      <c r="J782" s="4" t="n"/>
      <c r="K782" s="4" t="n"/>
      <c r="L782" s="5" t="n"/>
      <c r="M782" s="6" t="n"/>
      <c r="N782" s="4" t="n"/>
      <c r="O782" s="4" t="n"/>
      <c r="P782" s="5" t="n"/>
      <c r="Q782" s="6" t="n"/>
      <c r="R782" s="6" t="n"/>
      <c r="S782" s="7">
        <f>IF(OR(O782="",Q782=""),"",IFERROR(IF(AND(INDEX(Fees!$D$5:$D$15,MATCH(O782,Fees!$A$5:$A$15,0))&gt;0,Q782&lt;INDEX(Fees!$D$5:$D$15,MATCH(O782,Fees!$A$5:$A$15,0))),Q782*INDEX(Fees!$E$5:$E$15,MATCH(O782,Fees!$A$5:$A$15,0))+INDEX(Fees!$F$5:$F$15,MATCH(O782,Fees!$A$5:$A$15,0)),Q782*INDEX(Fees!$B$5:$B$15,MATCH(O782,Fees!$A$5:$A$15,0))+INDEX(Fees!$C$5:$C$15,MATCH(O782,Fees!$A$5:$A$15,0))),""))</f>
        <v/>
      </c>
      <c r="T782" s="6" t="n"/>
      <c r="U782" s="7">
        <f>IF(AND(N782="Sold",Q782&lt;&gt;""),Q782-N(I782)-N(R782)-IF(T782&lt;&gt;"",T782,N(S782)),"")</f>
        <v/>
      </c>
      <c r="V782" s="8">
        <f>IF(AND(U782&lt;&gt;"",N(Q782)&gt;0),U782/Q782,"")</f>
        <v/>
      </c>
      <c r="W782" s="9">
        <f>IF(AND(ISNUMBER(P782),ISNUMBER(L782)),P782-L782,"")</f>
        <v/>
      </c>
      <c r="X782" s="4" t="n"/>
    </row>
    <row r="783">
      <c r="A783" s="4" t="n"/>
      <c r="B783" s="4" t="n"/>
      <c r="C783" s="4" t="n"/>
      <c r="D783" s="4" t="n"/>
      <c r="E783" s="4" t="n"/>
      <c r="F783" s="4" t="n"/>
      <c r="G783" s="4" t="n"/>
      <c r="H783" s="5" t="n"/>
      <c r="I783" s="6" t="n"/>
      <c r="J783" s="4" t="n"/>
      <c r="K783" s="4" t="n"/>
      <c r="L783" s="5" t="n"/>
      <c r="M783" s="6" t="n"/>
      <c r="N783" s="4" t="n"/>
      <c r="O783" s="4" t="n"/>
      <c r="P783" s="5" t="n"/>
      <c r="Q783" s="6" t="n"/>
      <c r="R783" s="6" t="n"/>
      <c r="S783" s="7">
        <f>IF(OR(O783="",Q783=""),"",IFERROR(IF(AND(INDEX(Fees!$D$5:$D$15,MATCH(O783,Fees!$A$5:$A$15,0))&gt;0,Q783&lt;INDEX(Fees!$D$5:$D$15,MATCH(O783,Fees!$A$5:$A$15,0))),Q783*INDEX(Fees!$E$5:$E$15,MATCH(O783,Fees!$A$5:$A$15,0))+INDEX(Fees!$F$5:$F$15,MATCH(O783,Fees!$A$5:$A$15,0)),Q783*INDEX(Fees!$B$5:$B$15,MATCH(O783,Fees!$A$5:$A$15,0))+INDEX(Fees!$C$5:$C$15,MATCH(O783,Fees!$A$5:$A$15,0))),""))</f>
        <v/>
      </c>
      <c r="T783" s="6" t="n"/>
      <c r="U783" s="7">
        <f>IF(AND(N783="Sold",Q783&lt;&gt;""),Q783-N(I783)-N(R783)-IF(T783&lt;&gt;"",T783,N(S783)),"")</f>
        <v/>
      </c>
      <c r="V783" s="8">
        <f>IF(AND(U783&lt;&gt;"",N(Q783)&gt;0),U783/Q783,"")</f>
        <v/>
      </c>
      <c r="W783" s="9">
        <f>IF(AND(ISNUMBER(P783),ISNUMBER(L783)),P783-L783,"")</f>
        <v/>
      </c>
      <c r="X783" s="4" t="n"/>
    </row>
    <row r="784">
      <c r="A784" s="4" t="n"/>
      <c r="B784" s="4" t="n"/>
      <c r="C784" s="4" t="n"/>
      <c r="D784" s="4" t="n"/>
      <c r="E784" s="4" t="n"/>
      <c r="F784" s="4" t="n"/>
      <c r="G784" s="4" t="n"/>
      <c r="H784" s="5" t="n"/>
      <c r="I784" s="6" t="n"/>
      <c r="J784" s="4" t="n"/>
      <c r="K784" s="4" t="n"/>
      <c r="L784" s="5" t="n"/>
      <c r="M784" s="6" t="n"/>
      <c r="N784" s="4" t="n"/>
      <c r="O784" s="4" t="n"/>
      <c r="P784" s="5" t="n"/>
      <c r="Q784" s="6" t="n"/>
      <c r="R784" s="6" t="n"/>
      <c r="S784" s="7">
        <f>IF(OR(O784="",Q784=""),"",IFERROR(IF(AND(INDEX(Fees!$D$5:$D$15,MATCH(O784,Fees!$A$5:$A$15,0))&gt;0,Q784&lt;INDEX(Fees!$D$5:$D$15,MATCH(O784,Fees!$A$5:$A$15,0))),Q784*INDEX(Fees!$E$5:$E$15,MATCH(O784,Fees!$A$5:$A$15,0))+INDEX(Fees!$F$5:$F$15,MATCH(O784,Fees!$A$5:$A$15,0)),Q784*INDEX(Fees!$B$5:$B$15,MATCH(O784,Fees!$A$5:$A$15,0))+INDEX(Fees!$C$5:$C$15,MATCH(O784,Fees!$A$5:$A$15,0))),""))</f>
        <v/>
      </c>
      <c r="T784" s="6" t="n"/>
      <c r="U784" s="7">
        <f>IF(AND(N784="Sold",Q784&lt;&gt;""),Q784-N(I784)-N(R784)-IF(T784&lt;&gt;"",T784,N(S784)),"")</f>
        <v/>
      </c>
      <c r="V784" s="8">
        <f>IF(AND(U784&lt;&gt;"",N(Q784)&gt;0),U784/Q784,"")</f>
        <v/>
      </c>
      <c r="W784" s="9">
        <f>IF(AND(ISNUMBER(P784),ISNUMBER(L784)),P784-L784,"")</f>
        <v/>
      </c>
      <c r="X784" s="4" t="n"/>
    </row>
    <row r="785">
      <c r="A785" s="4" t="n"/>
      <c r="B785" s="4" t="n"/>
      <c r="C785" s="4" t="n"/>
      <c r="D785" s="4" t="n"/>
      <c r="E785" s="4" t="n"/>
      <c r="F785" s="4" t="n"/>
      <c r="G785" s="4" t="n"/>
      <c r="H785" s="5" t="n"/>
      <c r="I785" s="6" t="n"/>
      <c r="J785" s="4" t="n"/>
      <c r="K785" s="4" t="n"/>
      <c r="L785" s="5" t="n"/>
      <c r="M785" s="6" t="n"/>
      <c r="N785" s="4" t="n"/>
      <c r="O785" s="4" t="n"/>
      <c r="P785" s="5" t="n"/>
      <c r="Q785" s="6" t="n"/>
      <c r="R785" s="6" t="n"/>
      <c r="S785" s="7">
        <f>IF(OR(O785="",Q785=""),"",IFERROR(IF(AND(INDEX(Fees!$D$5:$D$15,MATCH(O785,Fees!$A$5:$A$15,0))&gt;0,Q785&lt;INDEX(Fees!$D$5:$D$15,MATCH(O785,Fees!$A$5:$A$15,0))),Q785*INDEX(Fees!$E$5:$E$15,MATCH(O785,Fees!$A$5:$A$15,0))+INDEX(Fees!$F$5:$F$15,MATCH(O785,Fees!$A$5:$A$15,0)),Q785*INDEX(Fees!$B$5:$B$15,MATCH(O785,Fees!$A$5:$A$15,0))+INDEX(Fees!$C$5:$C$15,MATCH(O785,Fees!$A$5:$A$15,0))),""))</f>
        <v/>
      </c>
      <c r="T785" s="6" t="n"/>
      <c r="U785" s="7">
        <f>IF(AND(N785="Sold",Q785&lt;&gt;""),Q785-N(I785)-N(R785)-IF(T785&lt;&gt;"",T785,N(S785)),"")</f>
        <v/>
      </c>
      <c r="V785" s="8">
        <f>IF(AND(U785&lt;&gt;"",N(Q785)&gt;0),U785/Q785,"")</f>
        <v/>
      </c>
      <c r="W785" s="9">
        <f>IF(AND(ISNUMBER(P785),ISNUMBER(L785)),P785-L785,"")</f>
        <v/>
      </c>
      <c r="X785" s="4" t="n"/>
    </row>
    <row r="786">
      <c r="A786" s="4" t="n"/>
      <c r="B786" s="4" t="n"/>
      <c r="C786" s="4" t="n"/>
      <c r="D786" s="4" t="n"/>
      <c r="E786" s="4" t="n"/>
      <c r="F786" s="4" t="n"/>
      <c r="G786" s="4" t="n"/>
      <c r="H786" s="5" t="n"/>
      <c r="I786" s="6" t="n"/>
      <c r="J786" s="4" t="n"/>
      <c r="K786" s="4" t="n"/>
      <c r="L786" s="5" t="n"/>
      <c r="M786" s="6" t="n"/>
      <c r="N786" s="4" t="n"/>
      <c r="O786" s="4" t="n"/>
      <c r="P786" s="5" t="n"/>
      <c r="Q786" s="6" t="n"/>
      <c r="R786" s="6" t="n"/>
      <c r="S786" s="7">
        <f>IF(OR(O786="",Q786=""),"",IFERROR(IF(AND(INDEX(Fees!$D$5:$D$15,MATCH(O786,Fees!$A$5:$A$15,0))&gt;0,Q786&lt;INDEX(Fees!$D$5:$D$15,MATCH(O786,Fees!$A$5:$A$15,0))),Q786*INDEX(Fees!$E$5:$E$15,MATCH(O786,Fees!$A$5:$A$15,0))+INDEX(Fees!$F$5:$F$15,MATCH(O786,Fees!$A$5:$A$15,0)),Q786*INDEX(Fees!$B$5:$B$15,MATCH(O786,Fees!$A$5:$A$15,0))+INDEX(Fees!$C$5:$C$15,MATCH(O786,Fees!$A$5:$A$15,0))),""))</f>
        <v/>
      </c>
      <c r="T786" s="6" t="n"/>
      <c r="U786" s="7">
        <f>IF(AND(N786="Sold",Q786&lt;&gt;""),Q786-N(I786)-N(R786)-IF(T786&lt;&gt;"",T786,N(S786)),"")</f>
        <v/>
      </c>
      <c r="V786" s="8">
        <f>IF(AND(U786&lt;&gt;"",N(Q786)&gt;0),U786/Q786,"")</f>
        <v/>
      </c>
      <c r="W786" s="9">
        <f>IF(AND(ISNUMBER(P786),ISNUMBER(L786)),P786-L786,"")</f>
        <v/>
      </c>
      <c r="X786" s="4" t="n"/>
    </row>
    <row r="787">
      <c r="A787" s="4" t="n"/>
      <c r="B787" s="4" t="n"/>
      <c r="C787" s="4" t="n"/>
      <c r="D787" s="4" t="n"/>
      <c r="E787" s="4" t="n"/>
      <c r="F787" s="4" t="n"/>
      <c r="G787" s="4" t="n"/>
      <c r="H787" s="5" t="n"/>
      <c r="I787" s="6" t="n"/>
      <c r="J787" s="4" t="n"/>
      <c r="K787" s="4" t="n"/>
      <c r="L787" s="5" t="n"/>
      <c r="M787" s="6" t="n"/>
      <c r="N787" s="4" t="n"/>
      <c r="O787" s="4" t="n"/>
      <c r="P787" s="5" t="n"/>
      <c r="Q787" s="6" t="n"/>
      <c r="R787" s="6" t="n"/>
      <c r="S787" s="7">
        <f>IF(OR(O787="",Q787=""),"",IFERROR(IF(AND(INDEX(Fees!$D$5:$D$15,MATCH(O787,Fees!$A$5:$A$15,0))&gt;0,Q787&lt;INDEX(Fees!$D$5:$D$15,MATCH(O787,Fees!$A$5:$A$15,0))),Q787*INDEX(Fees!$E$5:$E$15,MATCH(O787,Fees!$A$5:$A$15,0))+INDEX(Fees!$F$5:$F$15,MATCH(O787,Fees!$A$5:$A$15,0)),Q787*INDEX(Fees!$B$5:$B$15,MATCH(O787,Fees!$A$5:$A$15,0))+INDEX(Fees!$C$5:$C$15,MATCH(O787,Fees!$A$5:$A$15,0))),""))</f>
        <v/>
      </c>
      <c r="T787" s="6" t="n"/>
      <c r="U787" s="7">
        <f>IF(AND(N787="Sold",Q787&lt;&gt;""),Q787-N(I787)-N(R787)-IF(T787&lt;&gt;"",T787,N(S787)),"")</f>
        <v/>
      </c>
      <c r="V787" s="8">
        <f>IF(AND(U787&lt;&gt;"",N(Q787)&gt;0),U787/Q787,"")</f>
        <v/>
      </c>
      <c r="W787" s="9">
        <f>IF(AND(ISNUMBER(P787),ISNUMBER(L787)),P787-L787,"")</f>
        <v/>
      </c>
      <c r="X787" s="4" t="n"/>
    </row>
    <row r="788">
      <c r="A788" s="4" t="n"/>
      <c r="B788" s="4" t="n"/>
      <c r="C788" s="4" t="n"/>
      <c r="D788" s="4" t="n"/>
      <c r="E788" s="4" t="n"/>
      <c r="F788" s="4" t="n"/>
      <c r="G788" s="4" t="n"/>
      <c r="H788" s="5" t="n"/>
      <c r="I788" s="6" t="n"/>
      <c r="J788" s="4" t="n"/>
      <c r="K788" s="4" t="n"/>
      <c r="L788" s="5" t="n"/>
      <c r="M788" s="6" t="n"/>
      <c r="N788" s="4" t="n"/>
      <c r="O788" s="4" t="n"/>
      <c r="P788" s="5" t="n"/>
      <c r="Q788" s="6" t="n"/>
      <c r="R788" s="6" t="n"/>
      <c r="S788" s="7">
        <f>IF(OR(O788="",Q788=""),"",IFERROR(IF(AND(INDEX(Fees!$D$5:$D$15,MATCH(O788,Fees!$A$5:$A$15,0))&gt;0,Q788&lt;INDEX(Fees!$D$5:$D$15,MATCH(O788,Fees!$A$5:$A$15,0))),Q788*INDEX(Fees!$E$5:$E$15,MATCH(O788,Fees!$A$5:$A$15,0))+INDEX(Fees!$F$5:$F$15,MATCH(O788,Fees!$A$5:$A$15,0)),Q788*INDEX(Fees!$B$5:$B$15,MATCH(O788,Fees!$A$5:$A$15,0))+INDEX(Fees!$C$5:$C$15,MATCH(O788,Fees!$A$5:$A$15,0))),""))</f>
        <v/>
      </c>
      <c r="T788" s="6" t="n"/>
      <c r="U788" s="7">
        <f>IF(AND(N788="Sold",Q788&lt;&gt;""),Q788-N(I788)-N(R788)-IF(T788&lt;&gt;"",T788,N(S788)),"")</f>
        <v/>
      </c>
      <c r="V788" s="8">
        <f>IF(AND(U788&lt;&gt;"",N(Q788)&gt;0),U788/Q788,"")</f>
        <v/>
      </c>
      <c r="W788" s="9">
        <f>IF(AND(ISNUMBER(P788),ISNUMBER(L788)),P788-L788,"")</f>
        <v/>
      </c>
      <c r="X788" s="4" t="n"/>
    </row>
    <row r="789">
      <c r="A789" s="4" t="n"/>
      <c r="B789" s="4" t="n"/>
      <c r="C789" s="4" t="n"/>
      <c r="D789" s="4" t="n"/>
      <c r="E789" s="4" t="n"/>
      <c r="F789" s="4" t="n"/>
      <c r="G789" s="4" t="n"/>
      <c r="H789" s="5" t="n"/>
      <c r="I789" s="6" t="n"/>
      <c r="J789" s="4" t="n"/>
      <c r="K789" s="4" t="n"/>
      <c r="L789" s="5" t="n"/>
      <c r="M789" s="6" t="n"/>
      <c r="N789" s="4" t="n"/>
      <c r="O789" s="4" t="n"/>
      <c r="P789" s="5" t="n"/>
      <c r="Q789" s="6" t="n"/>
      <c r="R789" s="6" t="n"/>
      <c r="S789" s="7">
        <f>IF(OR(O789="",Q789=""),"",IFERROR(IF(AND(INDEX(Fees!$D$5:$D$15,MATCH(O789,Fees!$A$5:$A$15,0))&gt;0,Q789&lt;INDEX(Fees!$D$5:$D$15,MATCH(O789,Fees!$A$5:$A$15,0))),Q789*INDEX(Fees!$E$5:$E$15,MATCH(O789,Fees!$A$5:$A$15,0))+INDEX(Fees!$F$5:$F$15,MATCH(O789,Fees!$A$5:$A$15,0)),Q789*INDEX(Fees!$B$5:$B$15,MATCH(O789,Fees!$A$5:$A$15,0))+INDEX(Fees!$C$5:$C$15,MATCH(O789,Fees!$A$5:$A$15,0))),""))</f>
        <v/>
      </c>
      <c r="T789" s="6" t="n"/>
      <c r="U789" s="7">
        <f>IF(AND(N789="Sold",Q789&lt;&gt;""),Q789-N(I789)-N(R789)-IF(T789&lt;&gt;"",T789,N(S789)),"")</f>
        <v/>
      </c>
      <c r="V789" s="8">
        <f>IF(AND(U789&lt;&gt;"",N(Q789)&gt;0),U789/Q789,"")</f>
        <v/>
      </c>
      <c r="W789" s="9">
        <f>IF(AND(ISNUMBER(P789),ISNUMBER(L789)),P789-L789,"")</f>
        <v/>
      </c>
      <c r="X789" s="4" t="n"/>
    </row>
    <row r="790">
      <c r="A790" s="4" t="n"/>
      <c r="B790" s="4" t="n"/>
      <c r="C790" s="4" t="n"/>
      <c r="D790" s="4" t="n"/>
      <c r="E790" s="4" t="n"/>
      <c r="F790" s="4" t="n"/>
      <c r="G790" s="4" t="n"/>
      <c r="H790" s="5" t="n"/>
      <c r="I790" s="6" t="n"/>
      <c r="J790" s="4" t="n"/>
      <c r="K790" s="4" t="n"/>
      <c r="L790" s="5" t="n"/>
      <c r="M790" s="6" t="n"/>
      <c r="N790" s="4" t="n"/>
      <c r="O790" s="4" t="n"/>
      <c r="P790" s="5" t="n"/>
      <c r="Q790" s="6" t="n"/>
      <c r="R790" s="6" t="n"/>
      <c r="S790" s="7">
        <f>IF(OR(O790="",Q790=""),"",IFERROR(IF(AND(INDEX(Fees!$D$5:$D$15,MATCH(O790,Fees!$A$5:$A$15,0))&gt;0,Q790&lt;INDEX(Fees!$D$5:$D$15,MATCH(O790,Fees!$A$5:$A$15,0))),Q790*INDEX(Fees!$E$5:$E$15,MATCH(O790,Fees!$A$5:$A$15,0))+INDEX(Fees!$F$5:$F$15,MATCH(O790,Fees!$A$5:$A$15,0)),Q790*INDEX(Fees!$B$5:$B$15,MATCH(O790,Fees!$A$5:$A$15,0))+INDEX(Fees!$C$5:$C$15,MATCH(O790,Fees!$A$5:$A$15,0))),""))</f>
        <v/>
      </c>
      <c r="T790" s="6" t="n"/>
      <c r="U790" s="7">
        <f>IF(AND(N790="Sold",Q790&lt;&gt;""),Q790-N(I790)-N(R790)-IF(T790&lt;&gt;"",T790,N(S790)),"")</f>
        <v/>
      </c>
      <c r="V790" s="8">
        <f>IF(AND(U790&lt;&gt;"",N(Q790)&gt;0),U790/Q790,"")</f>
        <v/>
      </c>
      <c r="W790" s="9">
        <f>IF(AND(ISNUMBER(P790),ISNUMBER(L790)),P790-L790,"")</f>
        <v/>
      </c>
      <c r="X790" s="4" t="n"/>
    </row>
    <row r="791">
      <c r="A791" s="4" t="n"/>
      <c r="B791" s="4" t="n"/>
      <c r="C791" s="4" t="n"/>
      <c r="D791" s="4" t="n"/>
      <c r="E791" s="4" t="n"/>
      <c r="F791" s="4" t="n"/>
      <c r="G791" s="4" t="n"/>
      <c r="H791" s="5" t="n"/>
      <c r="I791" s="6" t="n"/>
      <c r="J791" s="4" t="n"/>
      <c r="K791" s="4" t="n"/>
      <c r="L791" s="5" t="n"/>
      <c r="M791" s="6" t="n"/>
      <c r="N791" s="4" t="n"/>
      <c r="O791" s="4" t="n"/>
      <c r="P791" s="5" t="n"/>
      <c r="Q791" s="6" t="n"/>
      <c r="R791" s="6" t="n"/>
      <c r="S791" s="7">
        <f>IF(OR(O791="",Q791=""),"",IFERROR(IF(AND(INDEX(Fees!$D$5:$D$15,MATCH(O791,Fees!$A$5:$A$15,0))&gt;0,Q791&lt;INDEX(Fees!$D$5:$D$15,MATCH(O791,Fees!$A$5:$A$15,0))),Q791*INDEX(Fees!$E$5:$E$15,MATCH(O791,Fees!$A$5:$A$15,0))+INDEX(Fees!$F$5:$F$15,MATCH(O791,Fees!$A$5:$A$15,0)),Q791*INDEX(Fees!$B$5:$B$15,MATCH(O791,Fees!$A$5:$A$15,0))+INDEX(Fees!$C$5:$C$15,MATCH(O791,Fees!$A$5:$A$15,0))),""))</f>
        <v/>
      </c>
      <c r="T791" s="6" t="n"/>
      <c r="U791" s="7">
        <f>IF(AND(N791="Sold",Q791&lt;&gt;""),Q791-N(I791)-N(R791)-IF(T791&lt;&gt;"",T791,N(S791)),"")</f>
        <v/>
      </c>
      <c r="V791" s="8">
        <f>IF(AND(U791&lt;&gt;"",N(Q791)&gt;0),U791/Q791,"")</f>
        <v/>
      </c>
      <c r="W791" s="9">
        <f>IF(AND(ISNUMBER(P791),ISNUMBER(L791)),P791-L791,"")</f>
        <v/>
      </c>
      <c r="X791" s="4" t="n"/>
    </row>
    <row r="792">
      <c r="A792" s="4" t="n"/>
      <c r="B792" s="4" t="n"/>
      <c r="C792" s="4" t="n"/>
      <c r="D792" s="4" t="n"/>
      <c r="E792" s="4" t="n"/>
      <c r="F792" s="4" t="n"/>
      <c r="G792" s="4" t="n"/>
      <c r="H792" s="5" t="n"/>
      <c r="I792" s="6" t="n"/>
      <c r="J792" s="4" t="n"/>
      <c r="K792" s="4" t="n"/>
      <c r="L792" s="5" t="n"/>
      <c r="M792" s="6" t="n"/>
      <c r="N792" s="4" t="n"/>
      <c r="O792" s="4" t="n"/>
      <c r="P792" s="5" t="n"/>
      <c r="Q792" s="6" t="n"/>
      <c r="R792" s="6" t="n"/>
      <c r="S792" s="7">
        <f>IF(OR(O792="",Q792=""),"",IFERROR(IF(AND(INDEX(Fees!$D$5:$D$15,MATCH(O792,Fees!$A$5:$A$15,0))&gt;0,Q792&lt;INDEX(Fees!$D$5:$D$15,MATCH(O792,Fees!$A$5:$A$15,0))),Q792*INDEX(Fees!$E$5:$E$15,MATCH(O792,Fees!$A$5:$A$15,0))+INDEX(Fees!$F$5:$F$15,MATCH(O792,Fees!$A$5:$A$15,0)),Q792*INDEX(Fees!$B$5:$B$15,MATCH(O792,Fees!$A$5:$A$15,0))+INDEX(Fees!$C$5:$C$15,MATCH(O792,Fees!$A$5:$A$15,0))),""))</f>
        <v/>
      </c>
      <c r="T792" s="6" t="n"/>
      <c r="U792" s="7">
        <f>IF(AND(N792="Sold",Q792&lt;&gt;""),Q792-N(I792)-N(R792)-IF(T792&lt;&gt;"",T792,N(S792)),"")</f>
        <v/>
      </c>
      <c r="V792" s="8">
        <f>IF(AND(U792&lt;&gt;"",N(Q792)&gt;0),U792/Q792,"")</f>
        <v/>
      </c>
      <c r="W792" s="9">
        <f>IF(AND(ISNUMBER(P792),ISNUMBER(L792)),P792-L792,"")</f>
        <v/>
      </c>
      <c r="X792" s="4" t="n"/>
    </row>
    <row r="793">
      <c r="A793" s="4" t="n"/>
      <c r="B793" s="4" t="n"/>
      <c r="C793" s="4" t="n"/>
      <c r="D793" s="4" t="n"/>
      <c r="E793" s="4" t="n"/>
      <c r="F793" s="4" t="n"/>
      <c r="G793" s="4" t="n"/>
      <c r="H793" s="5" t="n"/>
      <c r="I793" s="6" t="n"/>
      <c r="J793" s="4" t="n"/>
      <c r="K793" s="4" t="n"/>
      <c r="L793" s="5" t="n"/>
      <c r="M793" s="6" t="n"/>
      <c r="N793" s="4" t="n"/>
      <c r="O793" s="4" t="n"/>
      <c r="P793" s="5" t="n"/>
      <c r="Q793" s="6" t="n"/>
      <c r="R793" s="6" t="n"/>
      <c r="S793" s="7">
        <f>IF(OR(O793="",Q793=""),"",IFERROR(IF(AND(INDEX(Fees!$D$5:$D$15,MATCH(O793,Fees!$A$5:$A$15,0))&gt;0,Q793&lt;INDEX(Fees!$D$5:$D$15,MATCH(O793,Fees!$A$5:$A$15,0))),Q793*INDEX(Fees!$E$5:$E$15,MATCH(O793,Fees!$A$5:$A$15,0))+INDEX(Fees!$F$5:$F$15,MATCH(O793,Fees!$A$5:$A$15,0)),Q793*INDEX(Fees!$B$5:$B$15,MATCH(O793,Fees!$A$5:$A$15,0))+INDEX(Fees!$C$5:$C$15,MATCH(O793,Fees!$A$5:$A$15,0))),""))</f>
        <v/>
      </c>
      <c r="T793" s="6" t="n"/>
      <c r="U793" s="7">
        <f>IF(AND(N793="Sold",Q793&lt;&gt;""),Q793-N(I793)-N(R793)-IF(T793&lt;&gt;"",T793,N(S793)),"")</f>
        <v/>
      </c>
      <c r="V793" s="8">
        <f>IF(AND(U793&lt;&gt;"",N(Q793)&gt;0),U793/Q793,"")</f>
        <v/>
      </c>
      <c r="W793" s="9">
        <f>IF(AND(ISNUMBER(P793),ISNUMBER(L793)),P793-L793,"")</f>
        <v/>
      </c>
      <c r="X793" s="4" t="n"/>
    </row>
    <row r="794">
      <c r="A794" s="4" t="n"/>
      <c r="B794" s="4" t="n"/>
      <c r="C794" s="4" t="n"/>
      <c r="D794" s="4" t="n"/>
      <c r="E794" s="4" t="n"/>
      <c r="F794" s="4" t="n"/>
      <c r="G794" s="4" t="n"/>
      <c r="H794" s="5" t="n"/>
      <c r="I794" s="6" t="n"/>
      <c r="J794" s="4" t="n"/>
      <c r="K794" s="4" t="n"/>
      <c r="L794" s="5" t="n"/>
      <c r="M794" s="6" t="n"/>
      <c r="N794" s="4" t="n"/>
      <c r="O794" s="4" t="n"/>
      <c r="P794" s="5" t="n"/>
      <c r="Q794" s="6" t="n"/>
      <c r="R794" s="6" t="n"/>
      <c r="S794" s="7">
        <f>IF(OR(O794="",Q794=""),"",IFERROR(IF(AND(INDEX(Fees!$D$5:$D$15,MATCH(O794,Fees!$A$5:$A$15,0))&gt;0,Q794&lt;INDEX(Fees!$D$5:$D$15,MATCH(O794,Fees!$A$5:$A$15,0))),Q794*INDEX(Fees!$E$5:$E$15,MATCH(O794,Fees!$A$5:$A$15,0))+INDEX(Fees!$F$5:$F$15,MATCH(O794,Fees!$A$5:$A$15,0)),Q794*INDEX(Fees!$B$5:$B$15,MATCH(O794,Fees!$A$5:$A$15,0))+INDEX(Fees!$C$5:$C$15,MATCH(O794,Fees!$A$5:$A$15,0))),""))</f>
        <v/>
      </c>
      <c r="T794" s="6" t="n"/>
      <c r="U794" s="7">
        <f>IF(AND(N794="Sold",Q794&lt;&gt;""),Q794-N(I794)-N(R794)-IF(T794&lt;&gt;"",T794,N(S794)),"")</f>
        <v/>
      </c>
      <c r="V794" s="8">
        <f>IF(AND(U794&lt;&gt;"",N(Q794)&gt;0),U794/Q794,"")</f>
        <v/>
      </c>
      <c r="W794" s="9">
        <f>IF(AND(ISNUMBER(P794),ISNUMBER(L794)),P794-L794,"")</f>
        <v/>
      </c>
      <c r="X794" s="4" t="n"/>
    </row>
    <row r="795">
      <c r="A795" s="4" t="n"/>
      <c r="B795" s="4" t="n"/>
      <c r="C795" s="4" t="n"/>
      <c r="D795" s="4" t="n"/>
      <c r="E795" s="4" t="n"/>
      <c r="F795" s="4" t="n"/>
      <c r="G795" s="4" t="n"/>
      <c r="H795" s="5" t="n"/>
      <c r="I795" s="6" t="n"/>
      <c r="J795" s="4" t="n"/>
      <c r="K795" s="4" t="n"/>
      <c r="L795" s="5" t="n"/>
      <c r="M795" s="6" t="n"/>
      <c r="N795" s="4" t="n"/>
      <c r="O795" s="4" t="n"/>
      <c r="P795" s="5" t="n"/>
      <c r="Q795" s="6" t="n"/>
      <c r="R795" s="6" t="n"/>
      <c r="S795" s="7">
        <f>IF(OR(O795="",Q795=""),"",IFERROR(IF(AND(INDEX(Fees!$D$5:$D$15,MATCH(O795,Fees!$A$5:$A$15,0))&gt;0,Q795&lt;INDEX(Fees!$D$5:$D$15,MATCH(O795,Fees!$A$5:$A$15,0))),Q795*INDEX(Fees!$E$5:$E$15,MATCH(O795,Fees!$A$5:$A$15,0))+INDEX(Fees!$F$5:$F$15,MATCH(O795,Fees!$A$5:$A$15,0)),Q795*INDEX(Fees!$B$5:$B$15,MATCH(O795,Fees!$A$5:$A$15,0))+INDEX(Fees!$C$5:$C$15,MATCH(O795,Fees!$A$5:$A$15,0))),""))</f>
        <v/>
      </c>
      <c r="T795" s="6" t="n"/>
      <c r="U795" s="7">
        <f>IF(AND(N795="Sold",Q795&lt;&gt;""),Q795-N(I795)-N(R795)-IF(T795&lt;&gt;"",T795,N(S795)),"")</f>
        <v/>
      </c>
      <c r="V795" s="8">
        <f>IF(AND(U795&lt;&gt;"",N(Q795)&gt;0),U795/Q795,"")</f>
        <v/>
      </c>
      <c r="W795" s="9">
        <f>IF(AND(ISNUMBER(P795),ISNUMBER(L795)),P795-L795,"")</f>
        <v/>
      </c>
      <c r="X795" s="4" t="n"/>
    </row>
    <row r="796">
      <c r="A796" s="4" t="n"/>
      <c r="B796" s="4" t="n"/>
      <c r="C796" s="4" t="n"/>
      <c r="D796" s="4" t="n"/>
      <c r="E796" s="4" t="n"/>
      <c r="F796" s="4" t="n"/>
      <c r="G796" s="4" t="n"/>
      <c r="H796" s="5" t="n"/>
      <c r="I796" s="6" t="n"/>
      <c r="J796" s="4" t="n"/>
      <c r="K796" s="4" t="n"/>
      <c r="L796" s="5" t="n"/>
      <c r="M796" s="6" t="n"/>
      <c r="N796" s="4" t="n"/>
      <c r="O796" s="4" t="n"/>
      <c r="P796" s="5" t="n"/>
      <c r="Q796" s="6" t="n"/>
      <c r="R796" s="6" t="n"/>
      <c r="S796" s="7">
        <f>IF(OR(O796="",Q796=""),"",IFERROR(IF(AND(INDEX(Fees!$D$5:$D$15,MATCH(O796,Fees!$A$5:$A$15,0))&gt;0,Q796&lt;INDEX(Fees!$D$5:$D$15,MATCH(O796,Fees!$A$5:$A$15,0))),Q796*INDEX(Fees!$E$5:$E$15,MATCH(O796,Fees!$A$5:$A$15,0))+INDEX(Fees!$F$5:$F$15,MATCH(O796,Fees!$A$5:$A$15,0)),Q796*INDEX(Fees!$B$5:$B$15,MATCH(O796,Fees!$A$5:$A$15,0))+INDEX(Fees!$C$5:$C$15,MATCH(O796,Fees!$A$5:$A$15,0))),""))</f>
        <v/>
      </c>
      <c r="T796" s="6" t="n"/>
      <c r="U796" s="7">
        <f>IF(AND(N796="Sold",Q796&lt;&gt;""),Q796-N(I796)-N(R796)-IF(T796&lt;&gt;"",T796,N(S796)),"")</f>
        <v/>
      </c>
      <c r="V796" s="8">
        <f>IF(AND(U796&lt;&gt;"",N(Q796)&gt;0),U796/Q796,"")</f>
        <v/>
      </c>
      <c r="W796" s="9">
        <f>IF(AND(ISNUMBER(P796),ISNUMBER(L796)),P796-L796,"")</f>
        <v/>
      </c>
      <c r="X796" s="4" t="n"/>
    </row>
    <row r="797">
      <c r="A797" s="4" t="n"/>
      <c r="B797" s="4" t="n"/>
      <c r="C797" s="4" t="n"/>
      <c r="D797" s="4" t="n"/>
      <c r="E797" s="4" t="n"/>
      <c r="F797" s="4" t="n"/>
      <c r="G797" s="4" t="n"/>
      <c r="H797" s="5" t="n"/>
      <c r="I797" s="6" t="n"/>
      <c r="J797" s="4" t="n"/>
      <c r="K797" s="4" t="n"/>
      <c r="L797" s="5" t="n"/>
      <c r="M797" s="6" t="n"/>
      <c r="N797" s="4" t="n"/>
      <c r="O797" s="4" t="n"/>
      <c r="P797" s="5" t="n"/>
      <c r="Q797" s="6" t="n"/>
      <c r="R797" s="6" t="n"/>
      <c r="S797" s="7">
        <f>IF(OR(O797="",Q797=""),"",IFERROR(IF(AND(INDEX(Fees!$D$5:$D$15,MATCH(O797,Fees!$A$5:$A$15,0))&gt;0,Q797&lt;INDEX(Fees!$D$5:$D$15,MATCH(O797,Fees!$A$5:$A$15,0))),Q797*INDEX(Fees!$E$5:$E$15,MATCH(O797,Fees!$A$5:$A$15,0))+INDEX(Fees!$F$5:$F$15,MATCH(O797,Fees!$A$5:$A$15,0)),Q797*INDEX(Fees!$B$5:$B$15,MATCH(O797,Fees!$A$5:$A$15,0))+INDEX(Fees!$C$5:$C$15,MATCH(O797,Fees!$A$5:$A$15,0))),""))</f>
        <v/>
      </c>
      <c r="T797" s="6" t="n"/>
      <c r="U797" s="7">
        <f>IF(AND(N797="Sold",Q797&lt;&gt;""),Q797-N(I797)-N(R797)-IF(T797&lt;&gt;"",T797,N(S797)),"")</f>
        <v/>
      </c>
      <c r="V797" s="8">
        <f>IF(AND(U797&lt;&gt;"",N(Q797)&gt;0),U797/Q797,"")</f>
        <v/>
      </c>
      <c r="W797" s="9">
        <f>IF(AND(ISNUMBER(P797),ISNUMBER(L797)),P797-L797,"")</f>
        <v/>
      </c>
      <c r="X797" s="4" t="n"/>
    </row>
    <row r="798">
      <c r="A798" s="4" t="n"/>
      <c r="B798" s="4" t="n"/>
      <c r="C798" s="4" t="n"/>
      <c r="D798" s="4" t="n"/>
      <c r="E798" s="4" t="n"/>
      <c r="F798" s="4" t="n"/>
      <c r="G798" s="4" t="n"/>
      <c r="H798" s="5" t="n"/>
      <c r="I798" s="6" t="n"/>
      <c r="J798" s="4" t="n"/>
      <c r="K798" s="4" t="n"/>
      <c r="L798" s="5" t="n"/>
      <c r="M798" s="6" t="n"/>
      <c r="N798" s="4" t="n"/>
      <c r="O798" s="4" t="n"/>
      <c r="P798" s="5" t="n"/>
      <c r="Q798" s="6" t="n"/>
      <c r="R798" s="6" t="n"/>
      <c r="S798" s="7">
        <f>IF(OR(O798="",Q798=""),"",IFERROR(IF(AND(INDEX(Fees!$D$5:$D$15,MATCH(O798,Fees!$A$5:$A$15,0))&gt;0,Q798&lt;INDEX(Fees!$D$5:$D$15,MATCH(O798,Fees!$A$5:$A$15,0))),Q798*INDEX(Fees!$E$5:$E$15,MATCH(O798,Fees!$A$5:$A$15,0))+INDEX(Fees!$F$5:$F$15,MATCH(O798,Fees!$A$5:$A$15,0)),Q798*INDEX(Fees!$B$5:$B$15,MATCH(O798,Fees!$A$5:$A$15,0))+INDEX(Fees!$C$5:$C$15,MATCH(O798,Fees!$A$5:$A$15,0))),""))</f>
        <v/>
      </c>
      <c r="T798" s="6" t="n"/>
      <c r="U798" s="7">
        <f>IF(AND(N798="Sold",Q798&lt;&gt;""),Q798-N(I798)-N(R798)-IF(T798&lt;&gt;"",T798,N(S798)),"")</f>
        <v/>
      </c>
      <c r="V798" s="8">
        <f>IF(AND(U798&lt;&gt;"",N(Q798)&gt;0),U798/Q798,"")</f>
        <v/>
      </c>
      <c r="W798" s="9">
        <f>IF(AND(ISNUMBER(P798),ISNUMBER(L798)),P798-L798,"")</f>
        <v/>
      </c>
      <c r="X798" s="4" t="n"/>
    </row>
    <row r="799">
      <c r="A799" s="4" t="n"/>
      <c r="B799" s="4" t="n"/>
      <c r="C799" s="4" t="n"/>
      <c r="D799" s="4" t="n"/>
      <c r="E799" s="4" t="n"/>
      <c r="F799" s="4" t="n"/>
      <c r="G799" s="4" t="n"/>
      <c r="H799" s="5" t="n"/>
      <c r="I799" s="6" t="n"/>
      <c r="J799" s="4" t="n"/>
      <c r="K799" s="4" t="n"/>
      <c r="L799" s="5" t="n"/>
      <c r="M799" s="6" t="n"/>
      <c r="N799" s="4" t="n"/>
      <c r="O799" s="4" t="n"/>
      <c r="P799" s="5" t="n"/>
      <c r="Q799" s="6" t="n"/>
      <c r="R799" s="6" t="n"/>
      <c r="S799" s="7">
        <f>IF(OR(O799="",Q799=""),"",IFERROR(IF(AND(INDEX(Fees!$D$5:$D$15,MATCH(O799,Fees!$A$5:$A$15,0))&gt;0,Q799&lt;INDEX(Fees!$D$5:$D$15,MATCH(O799,Fees!$A$5:$A$15,0))),Q799*INDEX(Fees!$E$5:$E$15,MATCH(O799,Fees!$A$5:$A$15,0))+INDEX(Fees!$F$5:$F$15,MATCH(O799,Fees!$A$5:$A$15,0)),Q799*INDEX(Fees!$B$5:$B$15,MATCH(O799,Fees!$A$5:$A$15,0))+INDEX(Fees!$C$5:$C$15,MATCH(O799,Fees!$A$5:$A$15,0))),""))</f>
        <v/>
      </c>
      <c r="T799" s="6" t="n"/>
      <c r="U799" s="7">
        <f>IF(AND(N799="Sold",Q799&lt;&gt;""),Q799-N(I799)-N(R799)-IF(T799&lt;&gt;"",T799,N(S799)),"")</f>
        <v/>
      </c>
      <c r="V799" s="8">
        <f>IF(AND(U799&lt;&gt;"",N(Q799)&gt;0),U799/Q799,"")</f>
        <v/>
      </c>
      <c r="W799" s="9">
        <f>IF(AND(ISNUMBER(P799),ISNUMBER(L799)),P799-L799,"")</f>
        <v/>
      </c>
      <c r="X799" s="4" t="n"/>
    </row>
    <row r="800">
      <c r="A800" s="4" t="n"/>
      <c r="B800" s="4" t="n"/>
      <c r="C800" s="4" t="n"/>
      <c r="D800" s="4" t="n"/>
      <c r="E800" s="4" t="n"/>
      <c r="F800" s="4" t="n"/>
      <c r="G800" s="4" t="n"/>
      <c r="H800" s="5" t="n"/>
      <c r="I800" s="6" t="n"/>
      <c r="J800" s="4" t="n"/>
      <c r="K800" s="4" t="n"/>
      <c r="L800" s="5" t="n"/>
      <c r="M800" s="6" t="n"/>
      <c r="N800" s="4" t="n"/>
      <c r="O800" s="4" t="n"/>
      <c r="P800" s="5" t="n"/>
      <c r="Q800" s="6" t="n"/>
      <c r="R800" s="6" t="n"/>
      <c r="S800" s="7">
        <f>IF(OR(O800="",Q800=""),"",IFERROR(IF(AND(INDEX(Fees!$D$5:$D$15,MATCH(O800,Fees!$A$5:$A$15,0))&gt;0,Q800&lt;INDEX(Fees!$D$5:$D$15,MATCH(O800,Fees!$A$5:$A$15,0))),Q800*INDEX(Fees!$E$5:$E$15,MATCH(O800,Fees!$A$5:$A$15,0))+INDEX(Fees!$F$5:$F$15,MATCH(O800,Fees!$A$5:$A$15,0)),Q800*INDEX(Fees!$B$5:$B$15,MATCH(O800,Fees!$A$5:$A$15,0))+INDEX(Fees!$C$5:$C$15,MATCH(O800,Fees!$A$5:$A$15,0))),""))</f>
        <v/>
      </c>
      <c r="T800" s="6" t="n"/>
      <c r="U800" s="7">
        <f>IF(AND(N800="Sold",Q800&lt;&gt;""),Q800-N(I800)-N(R800)-IF(T800&lt;&gt;"",T800,N(S800)),"")</f>
        <v/>
      </c>
      <c r="V800" s="8">
        <f>IF(AND(U800&lt;&gt;"",N(Q800)&gt;0),U800/Q800,"")</f>
        <v/>
      </c>
      <c r="W800" s="9">
        <f>IF(AND(ISNUMBER(P800),ISNUMBER(L800)),P800-L800,"")</f>
        <v/>
      </c>
      <c r="X800" s="4" t="n"/>
    </row>
    <row r="801">
      <c r="A801" s="4" t="n"/>
      <c r="B801" s="4" t="n"/>
      <c r="C801" s="4" t="n"/>
      <c r="D801" s="4" t="n"/>
      <c r="E801" s="4" t="n"/>
      <c r="F801" s="4" t="n"/>
      <c r="G801" s="4" t="n"/>
      <c r="H801" s="5" t="n"/>
      <c r="I801" s="6" t="n"/>
      <c r="J801" s="4" t="n"/>
      <c r="K801" s="4" t="n"/>
      <c r="L801" s="5" t="n"/>
      <c r="M801" s="6" t="n"/>
      <c r="N801" s="4" t="n"/>
      <c r="O801" s="4" t="n"/>
      <c r="P801" s="5" t="n"/>
      <c r="Q801" s="6" t="n"/>
      <c r="R801" s="6" t="n"/>
      <c r="S801" s="7">
        <f>IF(OR(O801="",Q801=""),"",IFERROR(IF(AND(INDEX(Fees!$D$5:$D$15,MATCH(O801,Fees!$A$5:$A$15,0))&gt;0,Q801&lt;INDEX(Fees!$D$5:$D$15,MATCH(O801,Fees!$A$5:$A$15,0))),Q801*INDEX(Fees!$E$5:$E$15,MATCH(O801,Fees!$A$5:$A$15,0))+INDEX(Fees!$F$5:$F$15,MATCH(O801,Fees!$A$5:$A$15,0)),Q801*INDEX(Fees!$B$5:$B$15,MATCH(O801,Fees!$A$5:$A$15,0))+INDEX(Fees!$C$5:$C$15,MATCH(O801,Fees!$A$5:$A$15,0))),""))</f>
        <v/>
      </c>
      <c r="T801" s="6" t="n"/>
      <c r="U801" s="7">
        <f>IF(AND(N801="Sold",Q801&lt;&gt;""),Q801-N(I801)-N(R801)-IF(T801&lt;&gt;"",T801,N(S801)),"")</f>
        <v/>
      </c>
      <c r="V801" s="8">
        <f>IF(AND(U801&lt;&gt;"",N(Q801)&gt;0),U801/Q801,"")</f>
        <v/>
      </c>
      <c r="W801" s="9">
        <f>IF(AND(ISNUMBER(P801),ISNUMBER(L801)),P801-L801,"")</f>
        <v/>
      </c>
      <c r="X801" s="4" t="n"/>
    </row>
    <row r="802">
      <c r="A802" s="4" t="n"/>
      <c r="B802" s="4" t="n"/>
      <c r="C802" s="4" t="n"/>
      <c r="D802" s="4" t="n"/>
      <c r="E802" s="4" t="n"/>
      <c r="F802" s="4" t="n"/>
      <c r="G802" s="4" t="n"/>
      <c r="H802" s="5" t="n"/>
      <c r="I802" s="6" t="n"/>
      <c r="J802" s="4" t="n"/>
      <c r="K802" s="4" t="n"/>
      <c r="L802" s="5" t="n"/>
      <c r="M802" s="6" t="n"/>
      <c r="N802" s="4" t="n"/>
      <c r="O802" s="4" t="n"/>
      <c r="P802" s="5" t="n"/>
      <c r="Q802" s="6" t="n"/>
      <c r="R802" s="6" t="n"/>
      <c r="S802" s="7">
        <f>IF(OR(O802="",Q802=""),"",IFERROR(IF(AND(INDEX(Fees!$D$5:$D$15,MATCH(O802,Fees!$A$5:$A$15,0))&gt;0,Q802&lt;INDEX(Fees!$D$5:$D$15,MATCH(O802,Fees!$A$5:$A$15,0))),Q802*INDEX(Fees!$E$5:$E$15,MATCH(O802,Fees!$A$5:$A$15,0))+INDEX(Fees!$F$5:$F$15,MATCH(O802,Fees!$A$5:$A$15,0)),Q802*INDEX(Fees!$B$5:$B$15,MATCH(O802,Fees!$A$5:$A$15,0))+INDEX(Fees!$C$5:$C$15,MATCH(O802,Fees!$A$5:$A$15,0))),""))</f>
        <v/>
      </c>
      <c r="T802" s="6" t="n"/>
      <c r="U802" s="7">
        <f>IF(AND(N802="Sold",Q802&lt;&gt;""),Q802-N(I802)-N(R802)-IF(T802&lt;&gt;"",T802,N(S802)),"")</f>
        <v/>
      </c>
      <c r="V802" s="8">
        <f>IF(AND(U802&lt;&gt;"",N(Q802)&gt;0),U802/Q802,"")</f>
        <v/>
      </c>
      <c r="W802" s="9">
        <f>IF(AND(ISNUMBER(P802),ISNUMBER(L802)),P802-L802,"")</f>
        <v/>
      </c>
      <c r="X802" s="4" t="n"/>
    </row>
    <row r="803">
      <c r="A803" s="4" t="n"/>
      <c r="B803" s="4" t="n"/>
      <c r="C803" s="4" t="n"/>
      <c r="D803" s="4" t="n"/>
      <c r="E803" s="4" t="n"/>
      <c r="F803" s="4" t="n"/>
      <c r="G803" s="4" t="n"/>
      <c r="H803" s="5" t="n"/>
      <c r="I803" s="6" t="n"/>
      <c r="J803" s="4" t="n"/>
      <c r="K803" s="4" t="n"/>
      <c r="L803" s="5" t="n"/>
      <c r="M803" s="6" t="n"/>
      <c r="N803" s="4" t="n"/>
      <c r="O803" s="4" t="n"/>
      <c r="P803" s="5" t="n"/>
      <c r="Q803" s="6" t="n"/>
      <c r="R803" s="6" t="n"/>
      <c r="S803" s="7">
        <f>IF(OR(O803="",Q803=""),"",IFERROR(IF(AND(INDEX(Fees!$D$5:$D$15,MATCH(O803,Fees!$A$5:$A$15,0))&gt;0,Q803&lt;INDEX(Fees!$D$5:$D$15,MATCH(O803,Fees!$A$5:$A$15,0))),Q803*INDEX(Fees!$E$5:$E$15,MATCH(O803,Fees!$A$5:$A$15,0))+INDEX(Fees!$F$5:$F$15,MATCH(O803,Fees!$A$5:$A$15,0)),Q803*INDEX(Fees!$B$5:$B$15,MATCH(O803,Fees!$A$5:$A$15,0))+INDEX(Fees!$C$5:$C$15,MATCH(O803,Fees!$A$5:$A$15,0))),""))</f>
        <v/>
      </c>
      <c r="T803" s="6" t="n"/>
      <c r="U803" s="7">
        <f>IF(AND(N803="Sold",Q803&lt;&gt;""),Q803-N(I803)-N(R803)-IF(T803&lt;&gt;"",T803,N(S803)),"")</f>
        <v/>
      </c>
      <c r="V803" s="8">
        <f>IF(AND(U803&lt;&gt;"",N(Q803)&gt;0),U803/Q803,"")</f>
        <v/>
      </c>
      <c r="W803" s="9">
        <f>IF(AND(ISNUMBER(P803),ISNUMBER(L803)),P803-L803,"")</f>
        <v/>
      </c>
      <c r="X803" s="4" t="n"/>
    </row>
    <row r="804">
      <c r="A804" s="4" t="n"/>
      <c r="B804" s="4" t="n"/>
      <c r="C804" s="4" t="n"/>
      <c r="D804" s="4" t="n"/>
      <c r="E804" s="4" t="n"/>
      <c r="F804" s="4" t="n"/>
      <c r="G804" s="4" t="n"/>
      <c r="H804" s="5" t="n"/>
      <c r="I804" s="6" t="n"/>
      <c r="J804" s="4" t="n"/>
      <c r="K804" s="4" t="n"/>
      <c r="L804" s="5" t="n"/>
      <c r="M804" s="6" t="n"/>
      <c r="N804" s="4" t="n"/>
      <c r="O804" s="4" t="n"/>
      <c r="P804" s="5" t="n"/>
      <c r="Q804" s="6" t="n"/>
      <c r="R804" s="6" t="n"/>
      <c r="S804" s="7">
        <f>IF(OR(O804="",Q804=""),"",IFERROR(IF(AND(INDEX(Fees!$D$5:$D$15,MATCH(O804,Fees!$A$5:$A$15,0))&gt;0,Q804&lt;INDEX(Fees!$D$5:$D$15,MATCH(O804,Fees!$A$5:$A$15,0))),Q804*INDEX(Fees!$E$5:$E$15,MATCH(O804,Fees!$A$5:$A$15,0))+INDEX(Fees!$F$5:$F$15,MATCH(O804,Fees!$A$5:$A$15,0)),Q804*INDEX(Fees!$B$5:$B$15,MATCH(O804,Fees!$A$5:$A$15,0))+INDEX(Fees!$C$5:$C$15,MATCH(O804,Fees!$A$5:$A$15,0))),""))</f>
        <v/>
      </c>
      <c r="T804" s="6" t="n"/>
      <c r="U804" s="7">
        <f>IF(AND(N804="Sold",Q804&lt;&gt;""),Q804-N(I804)-N(R804)-IF(T804&lt;&gt;"",T804,N(S804)),"")</f>
        <v/>
      </c>
      <c r="V804" s="8">
        <f>IF(AND(U804&lt;&gt;"",N(Q804)&gt;0),U804/Q804,"")</f>
        <v/>
      </c>
      <c r="W804" s="9">
        <f>IF(AND(ISNUMBER(P804),ISNUMBER(L804)),P804-L804,"")</f>
        <v/>
      </c>
      <c r="X804" s="4" t="n"/>
    </row>
    <row r="805">
      <c r="A805" s="4" t="n"/>
      <c r="B805" s="4" t="n"/>
      <c r="C805" s="4" t="n"/>
      <c r="D805" s="4" t="n"/>
      <c r="E805" s="4" t="n"/>
      <c r="F805" s="4" t="n"/>
      <c r="G805" s="4" t="n"/>
      <c r="H805" s="5" t="n"/>
      <c r="I805" s="6" t="n"/>
      <c r="J805" s="4" t="n"/>
      <c r="K805" s="4" t="n"/>
      <c r="L805" s="5" t="n"/>
      <c r="M805" s="6" t="n"/>
      <c r="N805" s="4" t="n"/>
      <c r="O805" s="4" t="n"/>
      <c r="P805" s="5" t="n"/>
      <c r="Q805" s="6" t="n"/>
      <c r="R805" s="6" t="n"/>
      <c r="S805" s="7">
        <f>IF(OR(O805="",Q805=""),"",IFERROR(IF(AND(INDEX(Fees!$D$5:$D$15,MATCH(O805,Fees!$A$5:$A$15,0))&gt;0,Q805&lt;INDEX(Fees!$D$5:$D$15,MATCH(O805,Fees!$A$5:$A$15,0))),Q805*INDEX(Fees!$E$5:$E$15,MATCH(O805,Fees!$A$5:$A$15,0))+INDEX(Fees!$F$5:$F$15,MATCH(O805,Fees!$A$5:$A$15,0)),Q805*INDEX(Fees!$B$5:$B$15,MATCH(O805,Fees!$A$5:$A$15,0))+INDEX(Fees!$C$5:$C$15,MATCH(O805,Fees!$A$5:$A$15,0))),""))</f>
        <v/>
      </c>
      <c r="T805" s="6" t="n"/>
      <c r="U805" s="7">
        <f>IF(AND(N805="Sold",Q805&lt;&gt;""),Q805-N(I805)-N(R805)-IF(T805&lt;&gt;"",T805,N(S805)),"")</f>
        <v/>
      </c>
      <c r="V805" s="8">
        <f>IF(AND(U805&lt;&gt;"",N(Q805)&gt;0),U805/Q805,"")</f>
        <v/>
      </c>
      <c r="W805" s="9">
        <f>IF(AND(ISNUMBER(P805),ISNUMBER(L805)),P805-L805,"")</f>
        <v/>
      </c>
      <c r="X805" s="4" t="n"/>
    </row>
    <row r="806">
      <c r="A806" s="4" t="n"/>
      <c r="B806" s="4" t="n"/>
      <c r="C806" s="4" t="n"/>
      <c r="D806" s="4" t="n"/>
      <c r="E806" s="4" t="n"/>
      <c r="F806" s="4" t="n"/>
      <c r="G806" s="4" t="n"/>
      <c r="H806" s="5" t="n"/>
      <c r="I806" s="6" t="n"/>
      <c r="J806" s="4" t="n"/>
      <c r="K806" s="4" t="n"/>
      <c r="L806" s="5" t="n"/>
      <c r="M806" s="6" t="n"/>
      <c r="N806" s="4" t="n"/>
      <c r="O806" s="4" t="n"/>
      <c r="P806" s="5" t="n"/>
      <c r="Q806" s="6" t="n"/>
      <c r="R806" s="6" t="n"/>
      <c r="S806" s="7">
        <f>IF(OR(O806="",Q806=""),"",IFERROR(IF(AND(INDEX(Fees!$D$5:$D$15,MATCH(O806,Fees!$A$5:$A$15,0))&gt;0,Q806&lt;INDEX(Fees!$D$5:$D$15,MATCH(O806,Fees!$A$5:$A$15,0))),Q806*INDEX(Fees!$E$5:$E$15,MATCH(O806,Fees!$A$5:$A$15,0))+INDEX(Fees!$F$5:$F$15,MATCH(O806,Fees!$A$5:$A$15,0)),Q806*INDEX(Fees!$B$5:$B$15,MATCH(O806,Fees!$A$5:$A$15,0))+INDEX(Fees!$C$5:$C$15,MATCH(O806,Fees!$A$5:$A$15,0))),""))</f>
        <v/>
      </c>
      <c r="T806" s="6" t="n"/>
      <c r="U806" s="7">
        <f>IF(AND(N806="Sold",Q806&lt;&gt;""),Q806-N(I806)-N(R806)-IF(T806&lt;&gt;"",T806,N(S806)),"")</f>
        <v/>
      </c>
      <c r="V806" s="8">
        <f>IF(AND(U806&lt;&gt;"",N(Q806)&gt;0),U806/Q806,"")</f>
        <v/>
      </c>
      <c r="W806" s="9">
        <f>IF(AND(ISNUMBER(P806),ISNUMBER(L806)),P806-L806,"")</f>
        <v/>
      </c>
      <c r="X806" s="4" t="n"/>
    </row>
    <row r="807">
      <c r="A807" s="4" t="n"/>
      <c r="B807" s="4" t="n"/>
      <c r="C807" s="4" t="n"/>
      <c r="D807" s="4" t="n"/>
      <c r="E807" s="4" t="n"/>
      <c r="F807" s="4" t="n"/>
      <c r="G807" s="4" t="n"/>
      <c r="H807" s="5" t="n"/>
      <c r="I807" s="6" t="n"/>
      <c r="J807" s="4" t="n"/>
      <c r="K807" s="4" t="n"/>
      <c r="L807" s="5" t="n"/>
      <c r="M807" s="6" t="n"/>
      <c r="N807" s="4" t="n"/>
      <c r="O807" s="4" t="n"/>
      <c r="P807" s="5" t="n"/>
      <c r="Q807" s="6" t="n"/>
      <c r="R807" s="6" t="n"/>
      <c r="S807" s="7">
        <f>IF(OR(O807="",Q807=""),"",IFERROR(IF(AND(INDEX(Fees!$D$5:$D$15,MATCH(O807,Fees!$A$5:$A$15,0))&gt;0,Q807&lt;INDEX(Fees!$D$5:$D$15,MATCH(O807,Fees!$A$5:$A$15,0))),Q807*INDEX(Fees!$E$5:$E$15,MATCH(O807,Fees!$A$5:$A$15,0))+INDEX(Fees!$F$5:$F$15,MATCH(O807,Fees!$A$5:$A$15,0)),Q807*INDEX(Fees!$B$5:$B$15,MATCH(O807,Fees!$A$5:$A$15,0))+INDEX(Fees!$C$5:$C$15,MATCH(O807,Fees!$A$5:$A$15,0))),""))</f>
        <v/>
      </c>
      <c r="T807" s="6" t="n"/>
      <c r="U807" s="7">
        <f>IF(AND(N807="Sold",Q807&lt;&gt;""),Q807-N(I807)-N(R807)-IF(T807&lt;&gt;"",T807,N(S807)),"")</f>
        <v/>
      </c>
      <c r="V807" s="8">
        <f>IF(AND(U807&lt;&gt;"",N(Q807)&gt;0),U807/Q807,"")</f>
        <v/>
      </c>
      <c r="W807" s="9">
        <f>IF(AND(ISNUMBER(P807),ISNUMBER(L807)),P807-L807,"")</f>
        <v/>
      </c>
      <c r="X807" s="4" t="n"/>
    </row>
    <row r="808">
      <c r="A808" s="4" t="n"/>
      <c r="B808" s="4" t="n"/>
      <c r="C808" s="4" t="n"/>
      <c r="D808" s="4" t="n"/>
      <c r="E808" s="4" t="n"/>
      <c r="F808" s="4" t="n"/>
      <c r="G808" s="4" t="n"/>
      <c r="H808" s="5" t="n"/>
      <c r="I808" s="6" t="n"/>
      <c r="J808" s="4" t="n"/>
      <c r="K808" s="4" t="n"/>
      <c r="L808" s="5" t="n"/>
      <c r="M808" s="6" t="n"/>
      <c r="N808" s="4" t="n"/>
      <c r="O808" s="4" t="n"/>
      <c r="P808" s="5" t="n"/>
      <c r="Q808" s="6" t="n"/>
      <c r="R808" s="6" t="n"/>
      <c r="S808" s="7">
        <f>IF(OR(O808="",Q808=""),"",IFERROR(IF(AND(INDEX(Fees!$D$5:$D$15,MATCH(O808,Fees!$A$5:$A$15,0))&gt;0,Q808&lt;INDEX(Fees!$D$5:$D$15,MATCH(O808,Fees!$A$5:$A$15,0))),Q808*INDEX(Fees!$E$5:$E$15,MATCH(O808,Fees!$A$5:$A$15,0))+INDEX(Fees!$F$5:$F$15,MATCH(O808,Fees!$A$5:$A$15,0)),Q808*INDEX(Fees!$B$5:$B$15,MATCH(O808,Fees!$A$5:$A$15,0))+INDEX(Fees!$C$5:$C$15,MATCH(O808,Fees!$A$5:$A$15,0))),""))</f>
        <v/>
      </c>
      <c r="T808" s="6" t="n"/>
      <c r="U808" s="7">
        <f>IF(AND(N808="Sold",Q808&lt;&gt;""),Q808-N(I808)-N(R808)-IF(T808&lt;&gt;"",T808,N(S808)),"")</f>
        <v/>
      </c>
      <c r="V808" s="8">
        <f>IF(AND(U808&lt;&gt;"",N(Q808)&gt;0),U808/Q808,"")</f>
        <v/>
      </c>
      <c r="W808" s="9">
        <f>IF(AND(ISNUMBER(P808),ISNUMBER(L808)),P808-L808,"")</f>
        <v/>
      </c>
      <c r="X808" s="4" t="n"/>
    </row>
    <row r="809">
      <c r="A809" s="4" t="n"/>
      <c r="B809" s="4" t="n"/>
      <c r="C809" s="4" t="n"/>
      <c r="D809" s="4" t="n"/>
      <c r="E809" s="4" t="n"/>
      <c r="F809" s="4" t="n"/>
      <c r="G809" s="4" t="n"/>
      <c r="H809" s="5" t="n"/>
      <c r="I809" s="6" t="n"/>
      <c r="J809" s="4" t="n"/>
      <c r="K809" s="4" t="n"/>
      <c r="L809" s="5" t="n"/>
      <c r="M809" s="6" t="n"/>
      <c r="N809" s="4" t="n"/>
      <c r="O809" s="4" t="n"/>
      <c r="P809" s="5" t="n"/>
      <c r="Q809" s="6" t="n"/>
      <c r="R809" s="6" t="n"/>
      <c r="S809" s="7">
        <f>IF(OR(O809="",Q809=""),"",IFERROR(IF(AND(INDEX(Fees!$D$5:$D$15,MATCH(O809,Fees!$A$5:$A$15,0))&gt;0,Q809&lt;INDEX(Fees!$D$5:$D$15,MATCH(O809,Fees!$A$5:$A$15,0))),Q809*INDEX(Fees!$E$5:$E$15,MATCH(O809,Fees!$A$5:$A$15,0))+INDEX(Fees!$F$5:$F$15,MATCH(O809,Fees!$A$5:$A$15,0)),Q809*INDEX(Fees!$B$5:$B$15,MATCH(O809,Fees!$A$5:$A$15,0))+INDEX(Fees!$C$5:$C$15,MATCH(O809,Fees!$A$5:$A$15,0))),""))</f>
        <v/>
      </c>
      <c r="T809" s="6" t="n"/>
      <c r="U809" s="7">
        <f>IF(AND(N809="Sold",Q809&lt;&gt;""),Q809-N(I809)-N(R809)-IF(T809&lt;&gt;"",T809,N(S809)),"")</f>
        <v/>
      </c>
      <c r="V809" s="8">
        <f>IF(AND(U809&lt;&gt;"",N(Q809)&gt;0),U809/Q809,"")</f>
        <v/>
      </c>
      <c r="W809" s="9">
        <f>IF(AND(ISNUMBER(P809),ISNUMBER(L809)),P809-L809,"")</f>
        <v/>
      </c>
      <c r="X809" s="4" t="n"/>
    </row>
    <row r="810">
      <c r="A810" s="4" t="n"/>
      <c r="B810" s="4" t="n"/>
      <c r="C810" s="4" t="n"/>
      <c r="D810" s="4" t="n"/>
      <c r="E810" s="4" t="n"/>
      <c r="F810" s="4" t="n"/>
      <c r="G810" s="4" t="n"/>
      <c r="H810" s="5" t="n"/>
      <c r="I810" s="6" t="n"/>
      <c r="J810" s="4" t="n"/>
      <c r="K810" s="4" t="n"/>
      <c r="L810" s="5" t="n"/>
      <c r="M810" s="6" t="n"/>
      <c r="N810" s="4" t="n"/>
      <c r="O810" s="4" t="n"/>
      <c r="P810" s="5" t="n"/>
      <c r="Q810" s="6" t="n"/>
      <c r="R810" s="6" t="n"/>
      <c r="S810" s="7">
        <f>IF(OR(O810="",Q810=""),"",IFERROR(IF(AND(INDEX(Fees!$D$5:$D$15,MATCH(O810,Fees!$A$5:$A$15,0))&gt;0,Q810&lt;INDEX(Fees!$D$5:$D$15,MATCH(O810,Fees!$A$5:$A$15,0))),Q810*INDEX(Fees!$E$5:$E$15,MATCH(O810,Fees!$A$5:$A$15,0))+INDEX(Fees!$F$5:$F$15,MATCH(O810,Fees!$A$5:$A$15,0)),Q810*INDEX(Fees!$B$5:$B$15,MATCH(O810,Fees!$A$5:$A$15,0))+INDEX(Fees!$C$5:$C$15,MATCH(O810,Fees!$A$5:$A$15,0))),""))</f>
        <v/>
      </c>
      <c r="T810" s="6" t="n"/>
      <c r="U810" s="7">
        <f>IF(AND(N810="Sold",Q810&lt;&gt;""),Q810-N(I810)-N(R810)-IF(T810&lt;&gt;"",T810,N(S810)),"")</f>
        <v/>
      </c>
      <c r="V810" s="8">
        <f>IF(AND(U810&lt;&gt;"",N(Q810)&gt;0),U810/Q810,"")</f>
        <v/>
      </c>
      <c r="W810" s="9">
        <f>IF(AND(ISNUMBER(P810),ISNUMBER(L810)),P810-L810,"")</f>
        <v/>
      </c>
      <c r="X810" s="4" t="n"/>
    </row>
    <row r="811">
      <c r="A811" s="4" t="n"/>
      <c r="B811" s="4" t="n"/>
      <c r="C811" s="4" t="n"/>
      <c r="D811" s="4" t="n"/>
      <c r="E811" s="4" t="n"/>
      <c r="F811" s="4" t="n"/>
      <c r="G811" s="4" t="n"/>
      <c r="H811" s="5" t="n"/>
      <c r="I811" s="6" t="n"/>
      <c r="J811" s="4" t="n"/>
      <c r="K811" s="4" t="n"/>
      <c r="L811" s="5" t="n"/>
      <c r="M811" s="6" t="n"/>
      <c r="N811" s="4" t="n"/>
      <c r="O811" s="4" t="n"/>
      <c r="P811" s="5" t="n"/>
      <c r="Q811" s="6" t="n"/>
      <c r="R811" s="6" t="n"/>
      <c r="S811" s="7">
        <f>IF(OR(O811="",Q811=""),"",IFERROR(IF(AND(INDEX(Fees!$D$5:$D$15,MATCH(O811,Fees!$A$5:$A$15,0))&gt;0,Q811&lt;INDEX(Fees!$D$5:$D$15,MATCH(O811,Fees!$A$5:$A$15,0))),Q811*INDEX(Fees!$E$5:$E$15,MATCH(O811,Fees!$A$5:$A$15,0))+INDEX(Fees!$F$5:$F$15,MATCH(O811,Fees!$A$5:$A$15,0)),Q811*INDEX(Fees!$B$5:$B$15,MATCH(O811,Fees!$A$5:$A$15,0))+INDEX(Fees!$C$5:$C$15,MATCH(O811,Fees!$A$5:$A$15,0))),""))</f>
        <v/>
      </c>
      <c r="T811" s="6" t="n"/>
      <c r="U811" s="7">
        <f>IF(AND(N811="Sold",Q811&lt;&gt;""),Q811-N(I811)-N(R811)-IF(T811&lt;&gt;"",T811,N(S811)),"")</f>
        <v/>
      </c>
      <c r="V811" s="8">
        <f>IF(AND(U811&lt;&gt;"",N(Q811)&gt;0),U811/Q811,"")</f>
        <v/>
      </c>
      <c r="W811" s="9">
        <f>IF(AND(ISNUMBER(P811),ISNUMBER(L811)),P811-L811,"")</f>
        <v/>
      </c>
      <c r="X811" s="4" t="n"/>
    </row>
    <row r="812">
      <c r="A812" s="4" t="n"/>
      <c r="B812" s="4" t="n"/>
      <c r="C812" s="4" t="n"/>
      <c r="D812" s="4" t="n"/>
      <c r="E812" s="4" t="n"/>
      <c r="F812" s="4" t="n"/>
      <c r="G812" s="4" t="n"/>
      <c r="H812" s="5" t="n"/>
      <c r="I812" s="6" t="n"/>
      <c r="J812" s="4" t="n"/>
      <c r="K812" s="4" t="n"/>
      <c r="L812" s="5" t="n"/>
      <c r="M812" s="6" t="n"/>
      <c r="N812" s="4" t="n"/>
      <c r="O812" s="4" t="n"/>
      <c r="P812" s="5" t="n"/>
      <c r="Q812" s="6" t="n"/>
      <c r="R812" s="6" t="n"/>
      <c r="S812" s="7">
        <f>IF(OR(O812="",Q812=""),"",IFERROR(IF(AND(INDEX(Fees!$D$5:$D$15,MATCH(O812,Fees!$A$5:$A$15,0))&gt;0,Q812&lt;INDEX(Fees!$D$5:$D$15,MATCH(O812,Fees!$A$5:$A$15,0))),Q812*INDEX(Fees!$E$5:$E$15,MATCH(O812,Fees!$A$5:$A$15,0))+INDEX(Fees!$F$5:$F$15,MATCH(O812,Fees!$A$5:$A$15,0)),Q812*INDEX(Fees!$B$5:$B$15,MATCH(O812,Fees!$A$5:$A$15,0))+INDEX(Fees!$C$5:$C$15,MATCH(O812,Fees!$A$5:$A$15,0))),""))</f>
        <v/>
      </c>
      <c r="T812" s="6" t="n"/>
      <c r="U812" s="7">
        <f>IF(AND(N812="Sold",Q812&lt;&gt;""),Q812-N(I812)-N(R812)-IF(T812&lt;&gt;"",T812,N(S812)),"")</f>
        <v/>
      </c>
      <c r="V812" s="8">
        <f>IF(AND(U812&lt;&gt;"",N(Q812)&gt;0),U812/Q812,"")</f>
        <v/>
      </c>
      <c r="W812" s="9">
        <f>IF(AND(ISNUMBER(P812),ISNUMBER(L812)),P812-L812,"")</f>
        <v/>
      </c>
      <c r="X812" s="4" t="n"/>
    </row>
    <row r="813">
      <c r="A813" s="4" t="n"/>
      <c r="B813" s="4" t="n"/>
      <c r="C813" s="4" t="n"/>
      <c r="D813" s="4" t="n"/>
      <c r="E813" s="4" t="n"/>
      <c r="F813" s="4" t="n"/>
      <c r="G813" s="4" t="n"/>
      <c r="H813" s="5" t="n"/>
      <c r="I813" s="6" t="n"/>
      <c r="J813" s="4" t="n"/>
      <c r="K813" s="4" t="n"/>
      <c r="L813" s="5" t="n"/>
      <c r="M813" s="6" t="n"/>
      <c r="N813" s="4" t="n"/>
      <c r="O813" s="4" t="n"/>
      <c r="P813" s="5" t="n"/>
      <c r="Q813" s="6" t="n"/>
      <c r="R813" s="6" t="n"/>
      <c r="S813" s="7">
        <f>IF(OR(O813="",Q813=""),"",IFERROR(IF(AND(INDEX(Fees!$D$5:$D$15,MATCH(O813,Fees!$A$5:$A$15,0))&gt;0,Q813&lt;INDEX(Fees!$D$5:$D$15,MATCH(O813,Fees!$A$5:$A$15,0))),Q813*INDEX(Fees!$E$5:$E$15,MATCH(O813,Fees!$A$5:$A$15,0))+INDEX(Fees!$F$5:$F$15,MATCH(O813,Fees!$A$5:$A$15,0)),Q813*INDEX(Fees!$B$5:$B$15,MATCH(O813,Fees!$A$5:$A$15,0))+INDEX(Fees!$C$5:$C$15,MATCH(O813,Fees!$A$5:$A$15,0))),""))</f>
        <v/>
      </c>
      <c r="T813" s="6" t="n"/>
      <c r="U813" s="7">
        <f>IF(AND(N813="Sold",Q813&lt;&gt;""),Q813-N(I813)-N(R813)-IF(T813&lt;&gt;"",T813,N(S813)),"")</f>
        <v/>
      </c>
      <c r="V813" s="8">
        <f>IF(AND(U813&lt;&gt;"",N(Q813)&gt;0),U813/Q813,"")</f>
        <v/>
      </c>
      <c r="W813" s="9">
        <f>IF(AND(ISNUMBER(P813),ISNUMBER(L813)),P813-L813,"")</f>
        <v/>
      </c>
      <c r="X813" s="4" t="n"/>
    </row>
    <row r="814">
      <c r="A814" s="4" t="n"/>
      <c r="B814" s="4" t="n"/>
      <c r="C814" s="4" t="n"/>
      <c r="D814" s="4" t="n"/>
      <c r="E814" s="4" t="n"/>
      <c r="F814" s="4" t="n"/>
      <c r="G814" s="4" t="n"/>
      <c r="H814" s="5" t="n"/>
      <c r="I814" s="6" t="n"/>
      <c r="J814" s="4" t="n"/>
      <c r="K814" s="4" t="n"/>
      <c r="L814" s="5" t="n"/>
      <c r="M814" s="6" t="n"/>
      <c r="N814" s="4" t="n"/>
      <c r="O814" s="4" t="n"/>
      <c r="P814" s="5" t="n"/>
      <c r="Q814" s="6" t="n"/>
      <c r="R814" s="6" t="n"/>
      <c r="S814" s="7">
        <f>IF(OR(O814="",Q814=""),"",IFERROR(IF(AND(INDEX(Fees!$D$5:$D$15,MATCH(O814,Fees!$A$5:$A$15,0))&gt;0,Q814&lt;INDEX(Fees!$D$5:$D$15,MATCH(O814,Fees!$A$5:$A$15,0))),Q814*INDEX(Fees!$E$5:$E$15,MATCH(O814,Fees!$A$5:$A$15,0))+INDEX(Fees!$F$5:$F$15,MATCH(O814,Fees!$A$5:$A$15,0)),Q814*INDEX(Fees!$B$5:$B$15,MATCH(O814,Fees!$A$5:$A$15,0))+INDEX(Fees!$C$5:$C$15,MATCH(O814,Fees!$A$5:$A$15,0))),""))</f>
        <v/>
      </c>
      <c r="T814" s="6" t="n"/>
      <c r="U814" s="7">
        <f>IF(AND(N814="Sold",Q814&lt;&gt;""),Q814-N(I814)-N(R814)-IF(T814&lt;&gt;"",T814,N(S814)),"")</f>
        <v/>
      </c>
      <c r="V814" s="8">
        <f>IF(AND(U814&lt;&gt;"",N(Q814)&gt;0),U814/Q814,"")</f>
        <v/>
      </c>
      <c r="W814" s="9">
        <f>IF(AND(ISNUMBER(P814),ISNUMBER(L814)),P814-L814,"")</f>
        <v/>
      </c>
      <c r="X814" s="4" t="n"/>
    </row>
    <row r="815">
      <c r="A815" s="4" t="n"/>
      <c r="B815" s="4" t="n"/>
      <c r="C815" s="4" t="n"/>
      <c r="D815" s="4" t="n"/>
      <c r="E815" s="4" t="n"/>
      <c r="F815" s="4" t="n"/>
      <c r="G815" s="4" t="n"/>
      <c r="H815" s="5" t="n"/>
      <c r="I815" s="6" t="n"/>
      <c r="J815" s="4" t="n"/>
      <c r="K815" s="4" t="n"/>
      <c r="L815" s="5" t="n"/>
      <c r="M815" s="6" t="n"/>
      <c r="N815" s="4" t="n"/>
      <c r="O815" s="4" t="n"/>
      <c r="P815" s="5" t="n"/>
      <c r="Q815" s="6" t="n"/>
      <c r="R815" s="6" t="n"/>
      <c r="S815" s="7">
        <f>IF(OR(O815="",Q815=""),"",IFERROR(IF(AND(INDEX(Fees!$D$5:$D$15,MATCH(O815,Fees!$A$5:$A$15,0))&gt;0,Q815&lt;INDEX(Fees!$D$5:$D$15,MATCH(O815,Fees!$A$5:$A$15,0))),Q815*INDEX(Fees!$E$5:$E$15,MATCH(O815,Fees!$A$5:$A$15,0))+INDEX(Fees!$F$5:$F$15,MATCH(O815,Fees!$A$5:$A$15,0)),Q815*INDEX(Fees!$B$5:$B$15,MATCH(O815,Fees!$A$5:$A$15,0))+INDEX(Fees!$C$5:$C$15,MATCH(O815,Fees!$A$5:$A$15,0))),""))</f>
        <v/>
      </c>
      <c r="T815" s="6" t="n"/>
      <c r="U815" s="7">
        <f>IF(AND(N815="Sold",Q815&lt;&gt;""),Q815-N(I815)-N(R815)-IF(T815&lt;&gt;"",T815,N(S815)),"")</f>
        <v/>
      </c>
      <c r="V815" s="8">
        <f>IF(AND(U815&lt;&gt;"",N(Q815)&gt;0),U815/Q815,"")</f>
        <v/>
      </c>
      <c r="W815" s="9">
        <f>IF(AND(ISNUMBER(P815),ISNUMBER(L815)),P815-L815,"")</f>
        <v/>
      </c>
      <c r="X815" s="4" t="n"/>
    </row>
    <row r="816">
      <c r="A816" s="4" t="n"/>
      <c r="B816" s="4" t="n"/>
      <c r="C816" s="4" t="n"/>
      <c r="D816" s="4" t="n"/>
      <c r="E816" s="4" t="n"/>
      <c r="F816" s="4" t="n"/>
      <c r="G816" s="4" t="n"/>
      <c r="H816" s="5" t="n"/>
      <c r="I816" s="6" t="n"/>
      <c r="J816" s="4" t="n"/>
      <c r="K816" s="4" t="n"/>
      <c r="L816" s="5" t="n"/>
      <c r="M816" s="6" t="n"/>
      <c r="N816" s="4" t="n"/>
      <c r="O816" s="4" t="n"/>
      <c r="P816" s="5" t="n"/>
      <c r="Q816" s="6" t="n"/>
      <c r="R816" s="6" t="n"/>
      <c r="S816" s="7">
        <f>IF(OR(O816="",Q816=""),"",IFERROR(IF(AND(INDEX(Fees!$D$5:$D$15,MATCH(O816,Fees!$A$5:$A$15,0))&gt;0,Q816&lt;INDEX(Fees!$D$5:$D$15,MATCH(O816,Fees!$A$5:$A$15,0))),Q816*INDEX(Fees!$E$5:$E$15,MATCH(O816,Fees!$A$5:$A$15,0))+INDEX(Fees!$F$5:$F$15,MATCH(O816,Fees!$A$5:$A$15,0)),Q816*INDEX(Fees!$B$5:$B$15,MATCH(O816,Fees!$A$5:$A$15,0))+INDEX(Fees!$C$5:$C$15,MATCH(O816,Fees!$A$5:$A$15,0))),""))</f>
        <v/>
      </c>
      <c r="T816" s="6" t="n"/>
      <c r="U816" s="7">
        <f>IF(AND(N816="Sold",Q816&lt;&gt;""),Q816-N(I816)-N(R816)-IF(T816&lt;&gt;"",T816,N(S816)),"")</f>
        <v/>
      </c>
      <c r="V816" s="8">
        <f>IF(AND(U816&lt;&gt;"",N(Q816)&gt;0),U816/Q816,"")</f>
        <v/>
      </c>
      <c r="W816" s="9">
        <f>IF(AND(ISNUMBER(P816),ISNUMBER(L816)),P816-L816,"")</f>
        <v/>
      </c>
      <c r="X816" s="4" t="n"/>
    </row>
    <row r="817">
      <c r="A817" s="4" t="n"/>
      <c r="B817" s="4" t="n"/>
      <c r="C817" s="4" t="n"/>
      <c r="D817" s="4" t="n"/>
      <c r="E817" s="4" t="n"/>
      <c r="F817" s="4" t="n"/>
      <c r="G817" s="4" t="n"/>
      <c r="H817" s="5" t="n"/>
      <c r="I817" s="6" t="n"/>
      <c r="J817" s="4" t="n"/>
      <c r="K817" s="4" t="n"/>
      <c r="L817" s="5" t="n"/>
      <c r="M817" s="6" t="n"/>
      <c r="N817" s="4" t="n"/>
      <c r="O817" s="4" t="n"/>
      <c r="P817" s="5" t="n"/>
      <c r="Q817" s="6" t="n"/>
      <c r="R817" s="6" t="n"/>
      <c r="S817" s="7">
        <f>IF(OR(O817="",Q817=""),"",IFERROR(IF(AND(INDEX(Fees!$D$5:$D$15,MATCH(O817,Fees!$A$5:$A$15,0))&gt;0,Q817&lt;INDEX(Fees!$D$5:$D$15,MATCH(O817,Fees!$A$5:$A$15,0))),Q817*INDEX(Fees!$E$5:$E$15,MATCH(O817,Fees!$A$5:$A$15,0))+INDEX(Fees!$F$5:$F$15,MATCH(O817,Fees!$A$5:$A$15,0)),Q817*INDEX(Fees!$B$5:$B$15,MATCH(O817,Fees!$A$5:$A$15,0))+INDEX(Fees!$C$5:$C$15,MATCH(O817,Fees!$A$5:$A$15,0))),""))</f>
        <v/>
      </c>
      <c r="T817" s="6" t="n"/>
      <c r="U817" s="7">
        <f>IF(AND(N817="Sold",Q817&lt;&gt;""),Q817-N(I817)-N(R817)-IF(T817&lt;&gt;"",T817,N(S817)),"")</f>
        <v/>
      </c>
      <c r="V817" s="8">
        <f>IF(AND(U817&lt;&gt;"",N(Q817)&gt;0),U817/Q817,"")</f>
        <v/>
      </c>
      <c r="W817" s="9">
        <f>IF(AND(ISNUMBER(P817),ISNUMBER(L817)),P817-L817,"")</f>
        <v/>
      </c>
      <c r="X817" s="4" t="n"/>
    </row>
    <row r="818">
      <c r="A818" s="4" t="n"/>
      <c r="B818" s="4" t="n"/>
      <c r="C818" s="4" t="n"/>
      <c r="D818" s="4" t="n"/>
      <c r="E818" s="4" t="n"/>
      <c r="F818" s="4" t="n"/>
      <c r="G818" s="4" t="n"/>
      <c r="H818" s="5" t="n"/>
      <c r="I818" s="6" t="n"/>
      <c r="J818" s="4" t="n"/>
      <c r="K818" s="4" t="n"/>
      <c r="L818" s="5" t="n"/>
      <c r="M818" s="6" t="n"/>
      <c r="N818" s="4" t="n"/>
      <c r="O818" s="4" t="n"/>
      <c r="P818" s="5" t="n"/>
      <c r="Q818" s="6" t="n"/>
      <c r="R818" s="6" t="n"/>
      <c r="S818" s="7">
        <f>IF(OR(O818="",Q818=""),"",IFERROR(IF(AND(INDEX(Fees!$D$5:$D$15,MATCH(O818,Fees!$A$5:$A$15,0))&gt;0,Q818&lt;INDEX(Fees!$D$5:$D$15,MATCH(O818,Fees!$A$5:$A$15,0))),Q818*INDEX(Fees!$E$5:$E$15,MATCH(O818,Fees!$A$5:$A$15,0))+INDEX(Fees!$F$5:$F$15,MATCH(O818,Fees!$A$5:$A$15,0)),Q818*INDEX(Fees!$B$5:$B$15,MATCH(O818,Fees!$A$5:$A$15,0))+INDEX(Fees!$C$5:$C$15,MATCH(O818,Fees!$A$5:$A$15,0))),""))</f>
        <v/>
      </c>
      <c r="T818" s="6" t="n"/>
      <c r="U818" s="7">
        <f>IF(AND(N818="Sold",Q818&lt;&gt;""),Q818-N(I818)-N(R818)-IF(T818&lt;&gt;"",T818,N(S818)),"")</f>
        <v/>
      </c>
      <c r="V818" s="8">
        <f>IF(AND(U818&lt;&gt;"",N(Q818)&gt;0),U818/Q818,"")</f>
        <v/>
      </c>
      <c r="W818" s="9">
        <f>IF(AND(ISNUMBER(P818),ISNUMBER(L818)),P818-L818,"")</f>
        <v/>
      </c>
      <c r="X818" s="4" t="n"/>
    </row>
    <row r="819">
      <c r="A819" s="4" t="n"/>
      <c r="B819" s="4" t="n"/>
      <c r="C819" s="4" t="n"/>
      <c r="D819" s="4" t="n"/>
      <c r="E819" s="4" t="n"/>
      <c r="F819" s="4" t="n"/>
      <c r="G819" s="4" t="n"/>
      <c r="H819" s="5" t="n"/>
      <c r="I819" s="6" t="n"/>
      <c r="J819" s="4" t="n"/>
      <c r="K819" s="4" t="n"/>
      <c r="L819" s="5" t="n"/>
      <c r="M819" s="6" t="n"/>
      <c r="N819" s="4" t="n"/>
      <c r="O819" s="4" t="n"/>
      <c r="P819" s="5" t="n"/>
      <c r="Q819" s="6" t="n"/>
      <c r="R819" s="6" t="n"/>
      <c r="S819" s="7">
        <f>IF(OR(O819="",Q819=""),"",IFERROR(IF(AND(INDEX(Fees!$D$5:$D$15,MATCH(O819,Fees!$A$5:$A$15,0))&gt;0,Q819&lt;INDEX(Fees!$D$5:$D$15,MATCH(O819,Fees!$A$5:$A$15,0))),Q819*INDEX(Fees!$E$5:$E$15,MATCH(O819,Fees!$A$5:$A$15,0))+INDEX(Fees!$F$5:$F$15,MATCH(O819,Fees!$A$5:$A$15,0)),Q819*INDEX(Fees!$B$5:$B$15,MATCH(O819,Fees!$A$5:$A$15,0))+INDEX(Fees!$C$5:$C$15,MATCH(O819,Fees!$A$5:$A$15,0))),""))</f>
        <v/>
      </c>
      <c r="T819" s="6" t="n"/>
      <c r="U819" s="7">
        <f>IF(AND(N819="Sold",Q819&lt;&gt;""),Q819-N(I819)-N(R819)-IF(T819&lt;&gt;"",T819,N(S819)),"")</f>
        <v/>
      </c>
      <c r="V819" s="8">
        <f>IF(AND(U819&lt;&gt;"",N(Q819)&gt;0),U819/Q819,"")</f>
        <v/>
      </c>
      <c r="W819" s="9">
        <f>IF(AND(ISNUMBER(P819),ISNUMBER(L819)),P819-L819,"")</f>
        <v/>
      </c>
      <c r="X819" s="4" t="n"/>
    </row>
    <row r="820">
      <c r="A820" s="4" t="n"/>
      <c r="B820" s="4" t="n"/>
      <c r="C820" s="4" t="n"/>
      <c r="D820" s="4" t="n"/>
      <c r="E820" s="4" t="n"/>
      <c r="F820" s="4" t="n"/>
      <c r="G820" s="4" t="n"/>
      <c r="H820" s="5" t="n"/>
      <c r="I820" s="6" t="n"/>
      <c r="J820" s="4" t="n"/>
      <c r="K820" s="4" t="n"/>
      <c r="L820" s="5" t="n"/>
      <c r="M820" s="6" t="n"/>
      <c r="N820" s="4" t="n"/>
      <c r="O820" s="4" t="n"/>
      <c r="P820" s="5" t="n"/>
      <c r="Q820" s="6" t="n"/>
      <c r="R820" s="6" t="n"/>
      <c r="S820" s="7">
        <f>IF(OR(O820="",Q820=""),"",IFERROR(IF(AND(INDEX(Fees!$D$5:$D$15,MATCH(O820,Fees!$A$5:$A$15,0))&gt;0,Q820&lt;INDEX(Fees!$D$5:$D$15,MATCH(O820,Fees!$A$5:$A$15,0))),Q820*INDEX(Fees!$E$5:$E$15,MATCH(O820,Fees!$A$5:$A$15,0))+INDEX(Fees!$F$5:$F$15,MATCH(O820,Fees!$A$5:$A$15,0)),Q820*INDEX(Fees!$B$5:$B$15,MATCH(O820,Fees!$A$5:$A$15,0))+INDEX(Fees!$C$5:$C$15,MATCH(O820,Fees!$A$5:$A$15,0))),""))</f>
        <v/>
      </c>
      <c r="T820" s="6" t="n"/>
      <c r="U820" s="7">
        <f>IF(AND(N820="Sold",Q820&lt;&gt;""),Q820-N(I820)-N(R820)-IF(T820&lt;&gt;"",T820,N(S820)),"")</f>
        <v/>
      </c>
      <c r="V820" s="8">
        <f>IF(AND(U820&lt;&gt;"",N(Q820)&gt;0),U820/Q820,"")</f>
        <v/>
      </c>
      <c r="W820" s="9">
        <f>IF(AND(ISNUMBER(P820),ISNUMBER(L820)),P820-L820,"")</f>
        <v/>
      </c>
      <c r="X820" s="4" t="n"/>
    </row>
    <row r="821">
      <c r="A821" s="4" t="n"/>
      <c r="B821" s="4" t="n"/>
      <c r="C821" s="4" t="n"/>
      <c r="D821" s="4" t="n"/>
      <c r="E821" s="4" t="n"/>
      <c r="F821" s="4" t="n"/>
      <c r="G821" s="4" t="n"/>
      <c r="H821" s="5" t="n"/>
      <c r="I821" s="6" t="n"/>
      <c r="J821" s="4" t="n"/>
      <c r="K821" s="4" t="n"/>
      <c r="L821" s="5" t="n"/>
      <c r="M821" s="6" t="n"/>
      <c r="N821" s="4" t="n"/>
      <c r="O821" s="4" t="n"/>
      <c r="P821" s="5" t="n"/>
      <c r="Q821" s="6" t="n"/>
      <c r="R821" s="6" t="n"/>
      <c r="S821" s="7">
        <f>IF(OR(O821="",Q821=""),"",IFERROR(IF(AND(INDEX(Fees!$D$5:$D$15,MATCH(O821,Fees!$A$5:$A$15,0))&gt;0,Q821&lt;INDEX(Fees!$D$5:$D$15,MATCH(O821,Fees!$A$5:$A$15,0))),Q821*INDEX(Fees!$E$5:$E$15,MATCH(O821,Fees!$A$5:$A$15,0))+INDEX(Fees!$F$5:$F$15,MATCH(O821,Fees!$A$5:$A$15,0)),Q821*INDEX(Fees!$B$5:$B$15,MATCH(O821,Fees!$A$5:$A$15,0))+INDEX(Fees!$C$5:$C$15,MATCH(O821,Fees!$A$5:$A$15,0))),""))</f>
        <v/>
      </c>
      <c r="T821" s="6" t="n"/>
      <c r="U821" s="7">
        <f>IF(AND(N821="Sold",Q821&lt;&gt;""),Q821-N(I821)-N(R821)-IF(T821&lt;&gt;"",T821,N(S821)),"")</f>
        <v/>
      </c>
      <c r="V821" s="8">
        <f>IF(AND(U821&lt;&gt;"",N(Q821)&gt;0),U821/Q821,"")</f>
        <v/>
      </c>
      <c r="W821" s="9">
        <f>IF(AND(ISNUMBER(P821),ISNUMBER(L821)),P821-L821,"")</f>
        <v/>
      </c>
      <c r="X821" s="4" t="n"/>
    </row>
    <row r="822">
      <c r="A822" s="4" t="n"/>
      <c r="B822" s="4" t="n"/>
      <c r="C822" s="4" t="n"/>
      <c r="D822" s="4" t="n"/>
      <c r="E822" s="4" t="n"/>
      <c r="F822" s="4" t="n"/>
      <c r="G822" s="4" t="n"/>
      <c r="H822" s="5" t="n"/>
      <c r="I822" s="6" t="n"/>
      <c r="J822" s="4" t="n"/>
      <c r="K822" s="4" t="n"/>
      <c r="L822" s="5" t="n"/>
      <c r="M822" s="6" t="n"/>
      <c r="N822" s="4" t="n"/>
      <c r="O822" s="4" t="n"/>
      <c r="P822" s="5" t="n"/>
      <c r="Q822" s="6" t="n"/>
      <c r="R822" s="6" t="n"/>
      <c r="S822" s="7">
        <f>IF(OR(O822="",Q822=""),"",IFERROR(IF(AND(INDEX(Fees!$D$5:$D$15,MATCH(O822,Fees!$A$5:$A$15,0))&gt;0,Q822&lt;INDEX(Fees!$D$5:$D$15,MATCH(O822,Fees!$A$5:$A$15,0))),Q822*INDEX(Fees!$E$5:$E$15,MATCH(O822,Fees!$A$5:$A$15,0))+INDEX(Fees!$F$5:$F$15,MATCH(O822,Fees!$A$5:$A$15,0)),Q822*INDEX(Fees!$B$5:$B$15,MATCH(O822,Fees!$A$5:$A$15,0))+INDEX(Fees!$C$5:$C$15,MATCH(O822,Fees!$A$5:$A$15,0))),""))</f>
        <v/>
      </c>
      <c r="T822" s="6" t="n"/>
      <c r="U822" s="7">
        <f>IF(AND(N822="Sold",Q822&lt;&gt;""),Q822-N(I822)-N(R822)-IF(T822&lt;&gt;"",T822,N(S822)),"")</f>
        <v/>
      </c>
      <c r="V822" s="8">
        <f>IF(AND(U822&lt;&gt;"",N(Q822)&gt;0),U822/Q822,"")</f>
        <v/>
      </c>
      <c r="W822" s="9">
        <f>IF(AND(ISNUMBER(P822),ISNUMBER(L822)),P822-L822,"")</f>
        <v/>
      </c>
      <c r="X822" s="4" t="n"/>
    </row>
    <row r="823">
      <c r="A823" s="4" t="n"/>
      <c r="B823" s="4" t="n"/>
      <c r="C823" s="4" t="n"/>
      <c r="D823" s="4" t="n"/>
      <c r="E823" s="4" t="n"/>
      <c r="F823" s="4" t="n"/>
      <c r="G823" s="4" t="n"/>
      <c r="H823" s="5" t="n"/>
      <c r="I823" s="6" t="n"/>
      <c r="J823" s="4" t="n"/>
      <c r="K823" s="4" t="n"/>
      <c r="L823" s="5" t="n"/>
      <c r="M823" s="6" t="n"/>
      <c r="N823" s="4" t="n"/>
      <c r="O823" s="4" t="n"/>
      <c r="P823" s="5" t="n"/>
      <c r="Q823" s="6" t="n"/>
      <c r="R823" s="6" t="n"/>
      <c r="S823" s="7">
        <f>IF(OR(O823="",Q823=""),"",IFERROR(IF(AND(INDEX(Fees!$D$5:$D$15,MATCH(O823,Fees!$A$5:$A$15,0))&gt;0,Q823&lt;INDEX(Fees!$D$5:$D$15,MATCH(O823,Fees!$A$5:$A$15,0))),Q823*INDEX(Fees!$E$5:$E$15,MATCH(O823,Fees!$A$5:$A$15,0))+INDEX(Fees!$F$5:$F$15,MATCH(O823,Fees!$A$5:$A$15,0)),Q823*INDEX(Fees!$B$5:$B$15,MATCH(O823,Fees!$A$5:$A$15,0))+INDEX(Fees!$C$5:$C$15,MATCH(O823,Fees!$A$5:$A$15,0))),""))</f>
        <v/>
      </c>
      <c r="T823" s="6" t="n"/>
      <c r="U823" s="7">
        <f>IF(AND(N823="Sold",Q823&lt;&gt;""),Q823-N(I823)-N(R823)-IF(T823&lt;&gt;"",T823,N(S823)),"")</f>
        <v/>
      </c>
      <c r="V823" s="8">
        <f>IF(AND(U823&lt;&gt;"",N(Q823)&gt;0),U823/Q823,"")</f>
        <v/>
      </c>
      <c r="W823" s="9">
        <f>IF(AND(ISNUMBER(P823),ISNUMBER(L823)),P823-L823,"")</f>
        <v/>
      </c>
      <c r="X823" s="4" t="n"/>
    </row>
    <row r="824">
      <c r="A824" s="4" t="n"/>
      <c r="B824" s="4" t="n"/>
      <c r="C824" s="4" t="n"/>
      <c r="D824" s="4" t="n"/>
      <c r="E824" s="4" t="n"/>
      <c r="F824" s="4" t="n"/>
      <c r="G824" s="4" t="n"/>
      <c r="H824" s="5" t="n"/>
      <c r="I824" s="6" t="n"/>
      <c r="J824" s="4" t="n"/>
      <c r="K824" s="4" t="n"/>
      <c r="L824" s="5" t="n"/>
      <c r="M824" s="6" t="n"/>
      <c r="N824" s="4" t="n"/>
      <c r="O824" s="4" t="n"/>
      <c r="P824" s="5" t="n"/>
      <c r="Q824" s="6" t="n"/>
      <c r="R824" s="6" t="n"/>
      <c r="S824" s="7">
        <f>IF(OR(O824="",Q824=""),"",IFERROR(IF(AND(INDEX(Fees!$D$5:$D$15,MATCH(O824,Fees!$A$5:$A$15,0))&gt;0,Q824&lt;INDEX(Fees!$D$5:$D$15,MATCH(O824,Fees!$A$5:$A$15,0))),Q824*INDEX(Fees!$E$5:$E$15,MATCH(O824,Fees!$A$5:$A$15,0))+INDEX(Fees!$F$5:$F$15,MATCH(O824,Fees!$A$5:$A$15,0)),Q824*INDEX(Fees!$B$5:$B$15,MATCH(O824,Fees!$A$5:$A$15,0))+INDEX(Fees!$C$5:$C$15,MATCH(O824,Fees!$A$5:$A$15,0))),""))</f>
        <v/>
      </c>
      <c r="T824" s="6" t="n"/>
      <c r="U824" s="7">
        <f>IF(AND(N824="Sold",Q824&lt;&gt;""),Q824-N(I824)-N(R824)-IF(T824&lt;&gt;"",T824,N(S824)),"")</f>
        <v/>
      </c>
      <c r="V824" s="8">
        <f>IF(AND(U824&lt;&gt;"",N(Q824)&gt;0),U824/Q824,"")</f>
        <v/>
      </c>
      <c r="W824" s="9">
        <f>IF(AND(ISNUMBER(P824),ISNUMBER(L824)),P824-L824,"")</f>
        <v/>
      </c>
      <c r="X824" s="4" t="n"/>
    </row>
    <row r="825">
      <c r="A825" s="4" t="n"/>
      <c r="B825" s="4" t="n"/>
      <c r="C825" s="4" t="n"/>
      <c r="D825" s="4" t="n"/>
      <c r="E825" s="4" t="n"/>
      <c r="F825" s="4" t="n"/>
      <c r="G825" s="4" t="n"/>
      <c r="H825" s="5" t="n"/>
      <c r="I825" s="6" t="n"/>
      <c r="J825" s="4" t="n"/>
      <c r="K825" s="4" t="n"/>
      <c r="L825" s="5" t="n"/>
      <c r="M825" s="6" t="n"/>
      <c r="N825" s="4" t="n"/>
      <c r="O825" s="4" t="n"/>
      <c r="P825" s="5" t="n"/>
      <c r="Q825" s="6" t="n"/>
      <c r="R825" s="6" t="n"/>
      <c r="S825" s="7">
        <f>IF(OR(O825="",Q825=""),"",IFERROR(IF(AND(INDEX(Fees!$D$5:$D$15,MATCH(O825,Fees!$A$5:$A$15,0))&gt;0,Q825&lt;INDEX(Fees!$D$5:$D$15,MATCH(O825,Fees!$A$5:$A$15,0))),Q825*INDEX(Fees!$E$5:$E$15,MATCH(O825,Fees!$A$5:$A$15,0))+INDEX(Fees!$F$5:$F$15,MATCH(O825,Fees!$A$5:$A$15,0)),Q825*INDEX(Fees!$B$5:$B$15,MATCH(O825,Fees!$A$5:$A$15,0))+INDEX(Fees!$C$5:$C$15,MATCH(O825,Fees!$A$5:$A$15,0))),""))</f>
        <v/>
      </c>
      <c r="T825" s="6" t="n"/>
      <c r="U825" s="7">
        <f>IF(AND(N825="Sold",Q825&lt;&gt;""),Q825-N(I825)-N(R825)-IF(T825&lt;&gt;"",T825,N(S825)),"")</f>
        <v/>
      </c>
      <c r="V825" s="8">
        <f>IF(AND(U825&lt;&gt;"",N(Q825)&gt;0),U825/Q825,"")</f>
        <v/>
      </c>
      <c r="W825" s="9">
        <f>IF(AND(ISNUMBER(P825),ISNUMBER(L825)),P825-L825,"")</f>
        <v/>
      </c>
      <c r="X825" s="4" t="n"/>
    </row>
    <row r="826">
      <c r="A826" s="4" t="n"/>
      <c r="B826" s="4" t="n"/>
      <c r="C826" s="4" t="n"/>
      <c r="D826" s="4" t="n"/>
      <c r="E826" s="4" t="n"/>
      <c r="F826" s="4" t="n"/>
      <c r="G826" s="4" t="n"/>
      <c r="H826" s="5" t="n"/>
      <c r="I826" s="6" t="n"/>
      <c r="J826" s="4" t="n"/>
      <c r="K826" s="4" t="n"/>
      <c r="L826" s="5" t="n"/>
      <c r="M826" s="6" t="n"/>
      <c r="N826" s="4" t="n"/>
      <c r="O826" s="4" t="n"/>
      <c r="P826" s="5" t="n"/>
      <c r="Q826" s="6" t="n"/>
      <c r="R826" s="6" t="n"/>
      <c r="S826" s="7">
        <f>IF(OR(O826="",Q826=""),"",IFERROR(IF(AND(INDEX(Fees!$D$5:$D$15,MATCH(O826,Fees!$A$5:$A$15,0))&gt;0,Q826&lt;INDEX(Fees!$D$5:$D$15,MATCH(O826,Fees!$A$5:$A$15,0))),Q826*INDEX(Fees!$E$5:$E$15,MATCH(O826,Fees!$A$5:$A$15,0))+INDEX(Fees!$F$5:$F$15,MATCH(O826,Fees!$A$5:$A$15,0)),Q826*INDEX(Fees!$B$5:$B$15,MATCH(O826,Fees!$A$5:$A$15,0))+INDEX(Fees!$C$5:$C$15,MATCH(O826,Fees!$A$5:$A$15,0))),""))</f>
        <v/>
      </c>
      <c r="T826" s="6" t="n"/>
      <c r="U826" s="7">
        <f>IF(AND(N826="Sold",Q826&lt;&gt;""),Q826-N(I826)-N(R826)-IF(T826&lt;&gt;"",T826,N(S826)),"")</f>
        <v/>
      </c>
      <c r="V826" s="8">
        <f>IF(AND(U826&lt;&gt;"",N(Q826)&gt;0),U826/Q826,"")</f>
        <v/>
      </c>
      <c r="W826" s="9">
        <f>IF(AND(ISNUMBER(P826),ISNUMBER(L826)),P826-L826,"")</f>
        <v/>
      </c>
      <c r="X826" s="4" t="n"/>
    </row>
    <row r="827">
      <c r="A827" s="4" t="n"/>
      <c r="B827" s="4" t="n"/>
      <c r="C827" s="4" t="n"/>
      <c r="D827" s="4" t="n"/>
      <c r="E827" s="4" t="n"/>
      <c r="F827" s="4" t="n"/>
      <c r="G827" s="4" t="n"/>
      <c r="H827" s="5" t="n"/>
      <c r="I827" s="6" t="n"/>
      <c r="J827" s="4" t="n"/>
      <c r="K827" s="4" t="n"/>
      <c r="L827" s="5" t="n"/>
      <c r="M827" s="6" t="n"/>
      <c r="N827" s="4" t="n"/>
      <c r="O827" s="4" t="n"/>
      <c r="P827" s="5" t="n"/>
      <c r="Q827" s="6" t="n"/>
      <c r="R827" s="6" t="n"/>
      <c r="S827" s="7">
        <f>IF(OR(O827="",Q827=""),"",IFERROR(IF(AND(INDEX(Fees!$D$5:$D$15,MATCH(O827,Fees!$A$5:$A$15,0))&gt;0,Q827&lt;INDEX(Fees!$D$5:$D$15,MATCH(O827,Fees!$A$5:$A$15,0))),Q827*INDEX(Fees!$E$5:$E$15,MATCH(O827,Fees!$A$5:$A$15,0))+INDEX(Fees!$F$5:$F$15,MATCH(O827,Fees!$A$5:$A$15,0)),Q827*INDEX(Fees!$B$5:$B$15,MATCH(O827,Fees!$A$5:$A$15,0))+INDEX(Fees!$C$5:$C$15,MATCH(O827,Fees!$A$5:$A$15,0))),""))</f>
        <v/>
      </c>
      <c r="T827" s="6" t="n"/>
      <c r="U827" s="7">
        <f>IF(AND(N827="Sold",Q827&lt;&gt;""),Q827-N(I827)-N(R827)-IF(T827&lt;&gt;"",T827,N(S827)),"")</f>
        <v/>
      </c>
      <c r="V827" s="8">
        <f>IF(AND(U827&lt;&gt;"",N(Q827)&gt;0),U827/Q827,"")</f>
        <v/>
      </c>
      <c r="W827" s="9">
        <f>IF(AND(ISNUMBER(P827),ISNUMBER(L827)),P827-L827,"")</f>
        <v/>
      </c>
      <c r="X827" s="4" t="n"/>
    </row>
    <row r="828">
      <c r="A828" s="4" t="n"/>
      <c r="B828" s="4" t="n"/>
      <c r="C828" s="4" t="n"/>
      <c r="D828" s="4" t="n"/>
      <c r="E828" s="4" t="n"/>
      <c r="F828" s="4" t="n"/>
      <c r="G828" s="4" t="n"/>
      <c r="H828" s="5" t="n"/>
      <c r="I828" s="6" t="n"/>
      <c r="J828" s="4" t="n"/>
      <c r="K828" s="4" t="n"/>
      <c r="L828" s="5" t="n"/>
      <c r="M828" s="6" t="n"/>
      <c r="N828" s="4" t="n"/>
      <c r="O828" s="4" t="n"/>
      <c r="P828" s="5" t="n"/>
      <c r="Q828" s="6" t="n"/>
      <c r="R828" s="6" t="n"/>
      <c r="S828" s="7">
        <f>IF(OR(O828="",Q828=""),"",IFERROR(IF(AND(INDEX(Fees!$D$5:$D$15,MATCH(O828,Fees!$A$5:$A$15,0))&gt;0,Q828&lt;INDEX(Fees!$D$5:$D$15,MATCH(O828,Fees!$A$5:$A$15,0))),Q828*INDEX(Fees!$E$5:$E$15,MATCH(O828,Fees!$A$5:$A$15,0))+INDEX(Fees!$F$5:$F$15,MATCH(O828,Fees!$A$5:$A$15,0)),Q828*INDEX(Fees!$B$5:$B$15,MATCH(O828,Fees!$A$5:$A$15,0))+INDEX(Fees!$C$5:$C$15,MATCH(O828,Fees!$A$5:$A$15,0))),""))</f>
        <v/>
      </c>
      <c r="T828" s="6" t="n"/>
      <c r="U828" s="7">
        <f>IF(AND(N828="Sold",Q828&lt;&gt;""),Q828-N(I828)-N(R828)-IF(T828&lt;&gt;"",T828,N(S828)),"")</f>
        <v/>
      </c>
      <c r="V828" s="8">
        <f>IF(AND(U828&lt;&gt;"",N(Q828)&gt;0),U828/Q828,"")</f>
        <v/>
      </c>
      <c r="W828" s="9">
        <f>IF(AND(ISNUMBER(P828),ISNUMBER(L828)),P828-L828,"")</f>
        <v/>
      </c>
      <c r="X828" s="4" t="n"/>
    </row>
    <row r="829">
      <c r="A829" s="4" t="n"/>
      <c r="B829" s="4" t="n"/>
      <c r="C829" s="4" t="n"/>
      <c r="D829" s="4" t="n"/>
      <c r="E829" s="4" t="n"/>
      <c r="F829" s="4" t="n"/>
      <c r="G829" s="4" t="n"/>
      <c r="H829" s="5" t="n"/>
      <c r="I829" s="6" t="n"/>
      <c r="J829" s="4" t="n"/>
      <c r="K829" s="4" t="n"/>
      <c r="L829" s="5" t="n"/>
      <c r="M829" s="6" t="n"/>
      <c r="N829" s="4" t="n"/>
      <c r="O829" s="4" t="n"/>
      <c r="P829" s="5" t="n"/>
      <c r="Q829" s="6" t="n"/>
      <c r="R829" s="6" t="n"/>
      <c r="S829" s="7">
        <f>IF(OR(O829="",Q829=""),"",IFERROR(IF(AND(INDEX(Fees!$D$5:$D$15,MATCH(O829,Fees!$A$5:$A$15,0))&gt;0,Q829&lt;INDEX(Fees!$D$5:$D$15,MATCH(O829,Fees!$A$5:$A$15,0))),Q829*INDEX(Fees!$E$5:$E$15,MATCH(O829,Fees!$A$5:$A$15,0))+INDEX(Fees!$F$5:$F$15,MATCH(O829,Fees!$A$5:$A$15,0)),Q829*INDEX(Fees!$B$5:$B$15,MATCH(O829,Fees!$A$5:$A$15,0))+INDEX(Fees!$C$5:$C$15,MATCH(O829,Fees!$A$5:$A$15,0))),""))</f>
        <v/>
      </c>
      <c r="T829" s="6" t="n"/>
      <c r="U829" s="7">
        <f>IF(AND(N829="Sold",Q829&lt;&gt;""),Q829-N(I829)-N(R829)-IF(T829&lt;&gt;"",T829,N(S829)),"")</f>
        <v/>
      </c>
      <c r="V829" s="8">
        <f>IF(AND(U829&lt;&gt;"",N(Q829)&gt;0),U829/Q829,"")</f>
        <v/>
      </c>
      <c r="W829" s="9">
        <f>IF(AND(ISNUMBER(P829),ISNUMBER(L829)),P829-L829,"")</f>
        <v/>
      </c>
      <c r="X829" s="4" t="n"/>
    </row>
    <row r="830">
      <c r="A830" s="4" t="n"/>
      <c r="B830" s="4" t="n"/>
      <c r="C830" s="4" t="n"/>
      <c r="D830" s="4" t="n"/>
      <c r="E830" s="4" t="n"/>
      <c r="F830" s="4" t="n"/>
      <c r="G830" s="4" t="n"/>
      <c r="H830" s="5" t="n"/>
      <c r="I830" s="6" t="n"/>
      <c r="J830" s="4" t="n"/>
      <c r="K830" s="4" t="n"/>
      <c r="L830" s="5" t="n"/>
      <c r="M830" s="6" t="n"/>
      <c r="N830" s="4" t="n"/>
      <c r="O830" s="4" t="n"/>
      <c r="P830" s="5" t="n"/>
      <c r="Q830" s="6" t="n"/>
      <c r="R830" s="6" t="n"/>
      <c r="S830" s="7">
        <f>IF(OR(O830="",Q830=""),"",IFERROR(IF(AND(INDEX(Fees!$D$5:$D$15,MATCH(O830,Fees!$A$5:$A$15,0))&gt;0,Q830&lt;INDEX(Fees!$D$5:$D$15,MATCH(O830,Fees!$A$5:$A$15,0))),Q830*INDEX(Fees!$E$5:$E$15,MATCH(O830,Fees!$A$5:$A$15,0))+INDEX(Fees!$F$5:$F$15,MATCH(O830,Fees!$A$5:$A$15,0)),Q830*INDEX(Fees!$B$5:$B$15,MATCH(O830,Fees!$A$5:$A$15,0))+INDEX(Fees!$C$5:$C$15,MATCH(O830,Fees!$A$5:$A$15,0))),""))</f>
        <v/>
      </c>
      <c r="T830" s="6" t="n"/>
      <c r="U830" s="7">
        <f>IF(AND(N830="Sold",Q830&lt;&gt;""),Q830-N(I830)-N(R830)-IF(T830&lt;&gt;"",T830,N(S830)),"")</f>
        <v/>
      </c>
      <c r="V830" s="8">
        <f>IF(AND(U830&lt;&gt;"",N(Q830)&gt;0),U830/Q830,"")</f>
        <v/>
      </c>
      <c r="W830" s="9">
        <f>IF(AND(ISNUMBER(P830),ISNUMBER(L830)),P830-L830,"")</f>
        <v/>
      </c>
      <c r="X830" s="4" t="n"/>
    </row>
    <row r="831">
      <c r="A831" s="4" t="n"/>
      <c r="B831" s="4" t="n"/>
      <c r="C831" s="4" t="n"/>
      <c r="D831" s="4" t="n"/>
      <c r="E831" s="4" t="n"/>
      <c r="F831" s="4" t="n"/>
      <c r="G831" s="4" t="n"/>
      <c r="H831" s="5" t="n"/>
      <c r="I831" s="6" t="n"/>
      <c r="J831" s="4" t="n"/>
      <c r="K831" s="4" t="n"/>
      <c r="L831" s="5" t="n"/>
      <c r="M831" s="6" t="n"/>
      <c r="N831" s="4" t="n"/>
      <c r="O831" s="4" t="n"/>
      <c r="P831" s="5" t="n"/>
      <c r="Q831" s="6" t="n"/>
      <c r="R831" s="6" t="n"/>
      <c r="S831" s="7">
        <f>IF(OR(O831="",Q831=""),"",IFERROR(IF(AND(INDEX(Fees!$D$5:$D$15,MATCH(O831,Fees!$A$5:$A$15,0))&gt;0,Q831&lt;INDEX(Fees!$D$5:$D$15,MATCH(O831,Fees!$A$5:$A$15,0))),Q831*INDEX(Fees!$E$5:$E$15,MATCH(O831,Fees!$A$5:$A$15,0))+INDEX(Fees!$F$5:$F$15,MATCH(O831,Fees!$A$5:$A$15,0)),Q831*INDEX(Fees!$B$5:$B$15,MATCH(O831,Fees!$A$5:$A$15,0))+INDEX(Fees!$C$5:$C$15,MATCH(O831,Fees!$A$5:$A$15,0))),""))</f>
        <v/>
      </c>
      <c r="T831" s="6" t="n"/>
      <c r="U831" s="7">
        <f>IF(AND(N831="Sold",Q831&lt;&gt;""),Q831-N(I831)-N(R831)-IF(T831&lt;&gt;"",T831,N(S831)),"")</f>
        <v/>
      </c>
      <c r="V831" s="8">
        <f>IF(AND(U831&lt;&gt;"",N(Q831)&gt;0),U831/Q831,"")</f>
        <v/>
      </c>
      <c r="W831" s="9">
        <f>IF(AND(ISNUMBER(P831),ISNUMBER(L831)),P831-L831,"")</f>
        <v/>
      </c>
      <c r="X831" s="4" t="n"/>
    </row>
    <row r="832">
      <c r="A832" s="4" t="n"/>
      <c r="B832" s="4" t="n"/>
      <c r="C832" s="4" t="n"/>
      <c r="D832" s="4" t="n"/>
      <c r="E832" s="4" t="n"/>
      <c r="F832" s="4" t="n"/>
      <c r="G832" s="4" t="n"/>
      <c r="H832" s="5" t="n"/>
      <c r="I832" s="6" t="n"/>
      <c r="J832" s="4" t="n"/>
      <c r="K832" s="4" t="n"/>
      <c r="L832" s="5" t="n"/>
      <c r="M832" s="6" t="n"/>
      <c r="N832" s="4" t="n"/>
      <c r="O832" s="4" t="n"/>
      <c r="P832" s="5" t="n"/>
      <c r="Q832" s="6" t="n"/>
      <c r="R832" s="6" t="n"/>
      <c r="S832" s="7">
        <f>IF(OR(O832="",Q832=""),"",IFERROR(IF(AND(INDEX(Fees!$D$5:$D$15,MATCH(O832,Fees!$A$5:$A$15,0))&gt;0,Q832&lt;INDEX(Fees!$D$5:$D$15,MATCH(O832,Fees!$A$5:$A$15,0))),Q832*INDEX(Fees!$E$5:$E$15,MATCH(O832,Fees!$A$5:$A$15,0))+INDEX(Fees!$F$5:$F$15,MATCH(O832,Fees!$A$5:$A$15,0)),Q832*INDEX(Fees!$B$5:$B$15,MATCH(O832,Fees!$A$5:$A$15,0))+INDEX(Fees!$C$5:$C$15,MATCH(O832,Fees!$A$5:$A$15,0))),""))</f>
        <v/>
      </c>
      <c r="T832" s="6" t="n"/>
      <c r="U832" s="7">
        <f>IF(AND(N832="Sold",Q832&lt;&gt;""),Q832-N(I832)-N(R832)-IF(T832&lt;&gt;"",T832,N(S832)),"")</f>
        <v/>
      </c>
      <c r="V832" s="8">
        <f>IF(AND(U832&lt;&gt;"",N(Q832)&gt;0),U832/Q832,"")</f>
        <v/>
      </c>
      <c r="W832" s="9">
        <f>IF(AND(ISNUMBER(P832),ISNUMBER(L832)),P832-L832,"")</f>
        <v/>
      </c>
      <c r="X832" s="4" t="n"/>
    </row>
    <row r="833">
      <c r="A833" s="4" t="n"/>
      <c r="B833" s="4" t="n"/>
      <c r="C833" s="4" t="n"/>
      <c r="D833" s="4" t="n"/>
      <c r="E833" s="4" t="n"/>
      <c r="F833" s="4" t="n"/>
      <c r="G833" s="4" t="n"/>
      <c r="H833" s="5" t="n"/>
      <c r="I833" s="6" t="n"/>
      <c r="J833" s="4" t="n"/>
      <c r="K833" s="4" t="n"/>
      <c r="L833" s="5" t="n"/>
      <c r="M833" s="6" t="n"/>
      <c r="N833" s="4" t="n"/>
      <c r="O833" s="4" t="n"/>
      <c r="P833" s="5" t="n"/>
      <c r="Q833" s="6" t="n"/>
      <c r="R833" s="6" t="n"/>
      <c r="S833" s="7">
        <f>IF(OR(O833="",Q833=""),"",IFERROR(IF(AND(INDEX(Fees!$D$5:$D$15,MATCH(O833,Fees!$A$5:$A$15,0))&gt;0,Q833&lt;INDEX(Fees!$D$5:$D$15,MATCH(O833,Fees!$A$5:$A$15,0))),Q833*INDEX(Fees!$E$5:$E$15,MATCH(O833,Fees!$A$5:$A$15,0))+INDEX(Fees!$F$5:$F$15,MATCH(O833,Fees!$A$5:$A$15,0)),Q833*INDEX(Fees!$B$5:$B$15,MATCH(O833,Fees!$A$5:$A$15,0))+INDEX(Fees!$C$5:$C$15,MATCH(O833,Fees!$A$5:$A$15,0))),""))</f>
        <v/>
      </c>
      <c r="T833" s="6" t="n"/>
      <c r="U833" s="7">
        <f>IF(AND(N833="Sold",Q833&lt;&gt;""),Q833-N(I833)-N(R833)-IF(T833&lt;&gt;"",T833,N(S833)),"")</f>
        <v/>
      </c>
      <c r="V833" s="8">
        <f>IF(AND(U833&lt;&gt;"",N(Q833)&gt;0),U833/Q833,"")</f>
        <v/>
      </c>
      <c r="W833" s="9">
        <f>IF(AND(ISNUMBER(P833),ISNUMBER(L833)),P833-L833,"")</f>
        <v/>
      </c>
      <c r="X833" s="4" t="n"/>
    </row>
    <row r="834">
      <c r="A834" s="4" t="n"/>
      <c r="B834" s="4" t="n"/>
      <c r="C834" s="4" t="n"/>
      <c r="D834" s="4" t="n"/>
      <c r="E834" s="4" t="n"/>
      <c r="F834" s="4" t="n"/>
      <c r="G834" s="4" t="n"/>
      <c r="H834" s="5" t="n"/>
      <c r="I834" s="6" t="n"/>
      <c r="J834" s="4" t="n"/>
      <c r="K834" s="4" t="n"/>
      <c r="L834" s="5" t="n"/>
      <c r="M834" s="6" t="n"/>
      <c r="N834" s="4" t="n"/>
      <c r="O834" s="4" t="n"/>
      <c r="P834" s="5" t="n"/>
      <c r="Q834" s="6" t="n"/>
      <c r="R834" s="6" t="n"/>
      <c r="S834" s="7">
        <f>IF(OR(O834="",Q834=""),"",IFERROR(IF(AND(INDEX(Fees!$D$5:$D$15,MATCH(O834,Fees!$A$5:$A$15,0))&gt;0,Q834&lt;INDEX(Fees!$D$5:$D$15,MATCH(O834,Fees!$A$5:$A$15,0))),Q834*INDEX(Fees!$E$5:$E$15,MATCH(O834,Fees!$A$5:$A$15,0))+INDEX(Fees!$F$5:$F$15,MATCH(O834,Fees!$A$5:$A$15,0)),Q834*INDEX(Fees!$B$5:$B$15,MATCH(O834,Fees!$A$5:$A$15,0))+INDEX(Fees!$C$5:$C$15,MATCH(O834,Fees!$A$5:$A$15,0))),""))</f>
        <v/>
      </c>
      <c r="T834" s="6" t="n"/>
      <c r="U834" s="7">
        <f>IF(AND(N834="Sold",Q834&lt;&gt;""),Q834-N(I834)-N(R834)-IF(T834&lt;&gt;"",T834,N(S834)),"")</f>
        <v/>
      </c>
      <c r="V834" s="8">
        <f>IF(AND(U834&lt;&gt;"",N(Q834)&gt;0),U834/Q834,"")</f>
        <v/>
      </c>
      <c r="W834" s="9">
        <f>IF(AND(ISNUMBER(P834),ISNUMBER(L834)),P834-L834,"")</f>
        <v/>
      </c>
      <c r="X834" s="4" t="n"/>
    </row>
    <row r="835">
      <c r="A835" s="4" t="n"/>
      <c r="B835" s="4" t="n"/>
      <c r="C835" s="4" t="n"/>
      <c r="D835" s="4" t="n"/>
      <c r="E835" s="4" t="n"/>
      <c r="F835" s="4" t="n"/>
      <c r="G835" s="4" t="n"/>
      <c r="H835" s="5" t="n"/>
      <c r="I835" s="6" t="n"/>
      <c r="J835" s="4" t="n"/>
      <c r="K835" s="4" t="n"/>
      <c r="L835" s="5" t="n"/>
      <c r="M835" s="6" t="n"/>
      <c r="N835" s="4" t="n"/>
      <c r="O835" s="4" t="n"/>
      <c r="P835" s="5" t="n"/>
      <c r="Q835" s="6" t="n"/>
      <c r="R835" s="6" t="n"/>
      <c r="S835" s="7">
        <f>IF(OR(O835="",Q835=""),"",IFERROR(IF(AND(INDEX(Fees!$D$5:$D$15,MATCH(O835,Fees!$A$5:$A$15,0))&gt;0,Q835&lt;INDEX(Fees!$D$5:$D$15,MATCH(O835,Fees!$A$5:$A$15,0))),Q835*INDEX(Fees!$E$5:$E$15,MATCH(O835,Fees!$A$5:$A$15,0))+INDEX(Fees!$F$5:$F$15,MATCH(O835,Fees!$A$5:$A$15,0)),Q835*INDEX(Fees!$B$5:$B$15,MATCH(O835,Fees!$A$5:$A$15,0))+INDEX(Fees!$C$5:$C$15,MATCH(O835,Fees!$A$5:$A$15,0))),""))</f>
        <v/>
      </c>
      <c r="T835" s="6" t="n"/>
      <c r="U835" s="7">
        <f>IF(AND(N835="Sold",Q835&lt;&gt;""),Q835-N(I835)-N(R835)-IF(T835&lt;&gt;"",T835,N(S835)),"")</f>
        <v/>
      </c>
      <c r="V835" s="8">
        <f>IF(AND(U835&lt;&gt;"",N(Q835)&gt;0),U835/Q835,"")</f>
        <v/>
      </c>
      <c r="W835" s="9">
        <f>IF(AND(ISNUMBER(P835),ISNUMBER(L835)),P835-L835,"")</f>
        <v/>
      </c>
      <c r="X835" s="4" t="n"/>
    </row>
    <row r="836">
      <c r="A836" s="4" t="n"/>
      <c r="B836" s="4" t="n"/>
      <c r="C836" s="4" t="n"/>
      <c r="D836" s="4" t="n"/>
      <c r="E836" s="4" t="n"/>
      <c r="F836" s="4" t="n"/>
      <c r="G836" s="4" t="n"/>
      <c r="H836" s="5" t="n"/>
      <c r="I836" s="6" t="n"/>
      <c r="J836" s="4" t="n"/>
      <c r="K836" s="4" t="n"/>
      <c r="L836" s="5" t="n"/>
      <c r="M836" s="6" t="n"/>
      <c r="N836" s="4" t="n"/>
      <c r="O836" s="4" t="n"/>
      <c r="P836" s="5" t="n"/>
      <c r="Q836" s="6" t="n"/>
      <c r="R836" s="6" t="n"/>
      <c r="S836" s="7">
        <f>IF(OR(O836="",Q836=""),"",IFERROR(IF(AND(INDEX(Fees!$D$5:$D$15,MATCH(O836,Fees!$A$5:$A$15,0))&gt;0,Q836&lt;INDEX(Fees!$D$5:$D$15,MATCH(O836,Fees!$A$5:$A$15,0))),Q836*INDEX(Fees!$E$5:$E$15,MATCH(O836,Fees!$A$5:$A$15,0))+INDEX(Fees!$F$5:$F$15,MATCH(O836,Fees!$A$5:$A$15,0)),Q836*INDEX(Fees!$B$5:$B$15,MATCH(O836,Fees!$A$5:$A$15,0))+INDEX(Fees!$C$5:$C$15,MATCH(O836,Fees!$A$5:$A$15,0))),""))</f>
        <v/>
      </c>
      <c r="T836" s="6" t="n"/>
      <c r="U836" s="7">
        <f>IF(AND(N836="Sold",Q836&lt;&gt;""),Q836-N(I836)-N(R836)-IF(T836&lt;&gt;"",T836,N(S836)),"")</f>
        <v/>
      </c>
      <c r="V836" s="8">
        <f>IF(AND(U836&lt;&gt;"",N(Q836)&gt;0),U836/Q836,"")</f>
        <v/>
      </c>
      <c r="W836" s="9">
        <f>IF(AND(ISNUMBER(P836),ISNUMBER(L836)),P836-L836,"")</f>
        <v/>
      </c>
      <c r="X836" s="4" t="n"/>
    </row>
    <row r="837">
      <c r="A837" s="4" t="n"/>
      <c r="B837" s="4" t="n"/>
      <c r="C837" s="4" t="n"/>
      <c r="D837" s="4" t="n"/>
      <c r="E837" s="4" t="n"/>
      <c r="F837" s="4" t="n"/>
      <c r="G837" s="4" t="n"/>
      <c r="H837" s="5" t="n"/>
      <c r="I837" s="6" t="n"/>
      <c r="J837" s="4" t="n"/>
      <c r="K837" s="4" t="n"/>
      <c r="L837" s="5" t="n"/>
      <c r="M837" s="6" t="n"/>
      <c r="N837" s="4" t="n"/>
      <c r="O837" s="4" t="n"/>
      <c r="P837" s="5" t="n"/>
      <c r="Q837" s="6" t="n"/>
      <c r="R837" s="6" t="n"/>
      <c r="S837" s="7">
        <f>IF(OR(O837="",Q837=""),"",IFERROR(IF(AND(INDEX(Fees!$D$5:$D$15,MATCH(O837,Fees!$A$5:$A$15,0))&gt;0,Q837&lt;INDEX(Fees!$D$5:$D$15,MATCH(O837,Fees!$A$5:$A$15,0))),Q837*INDEX(Fees!$E$5:$E$15,MATCH(O837,Fees!$A$5:$A$15,0))+INDEX(Fees!$F$5:$F$15,MATCH(O837,Fees!$A$5:$A$15,0)),Q837*INDEX(Fees!$B$5:$B$15,MATCH(O837,Fees!$A$5:$A$15,0))+INDEX(Fees!$C$5:$C$15,MATCH(O837,Fees!$A$5:$A$15,0))),""))</f>
        <v/>
      </c>
      <c r="T837" s="6" t="n"/>
      <c r="U837" s="7">
        <f>IF(AND(N837="Sold",Q837&lt;&gt;""),Q837-N(I837)-N(R837)-IF(T837&lt;&gt;"",T837,N(S837)),"")</f>
        <v/>
      </c>
      <c r="V837" s="8">
        <f>IF(AND(U837&lt;&gt;"",N(Q837)&gt;0),U837/Q837,"")</f>
        <v/>
      </c>
      <c r="W837" s="9">
        <f>IF(AND(ISNUMBER(P837),ISNUMBER(L837)),P837-L837,"")</f>
        <v/>
      </c>
      <c r="X837" s="4" t="n"/>
    </row>
    <row r="838">
      <c r="A838" s="4" t="n"/>
      <c r="B838" s="4" t="n"/>
      <c r="C838" s="4" t="n"/>
      <c r="D838" s="4" t="n"/>
      <c r="E838" s="4" t="n"/>
      <c r="F838" s="4" t="n"/>
      <c r="G838" s="4" t="n"/>
      <c r="H838" s="5" t="n"/>
      <c r="I838" s="6" t="n"/>
      <c r="J838" s="4" t="n"/>
      <c r="K838" s="4" t="n"/>
      <c r="L838" s="5" t="n"/>
      <c r="M838" s="6" t="n"/>
      <c r="N838" s="4" t="n"/>
      <c r="O838" s="4" t="n"/>
      <c r="P838" s="5" t="n"/>
      <c r="Q838" s="6" t="n"/>
      <c r="R838" s="6" t="n"/>
      <c r="S838" s="7">
        <f>IF(OR(O838="",Q838=""),"",IFERROR(IF(AND(INDEX(Fees!$D$5:$D$15,MATCH(O838,Fees!$A$5:$A$15,0))&gt;0,Q838&lt;INDEX(Fees!$D$5:$D$15,MATCH(O838,Fees!$A$5:$A$15,0))),Q838*INDEX(Fees!$E$5:$E$15,MATCH(O838,Fees!$A$5:$A$15,0))+INDEX(Fees!$F$5:$F$15,MATCH(O838,Fees!$A$5:$A$15,0)),Q838*INDEX(Fees!$B$5:$B$15,MATCH(O838,Fees!$A$5:$A$15,0))+INDEX(Fees!$C$5:$C$15,MATCH(O838,Fees!$A$5:$A$15,0))),""))</f>
        <v/>
      </c>
      <c r="T838" s="6" t="n"/>
      <c r="U838" s="7">
        <f>IF(AND(N838="Sold",Q838&lt;&gt;""),Q838-N(I838)-N(R838)-IF(T838&lt;&gt;"",T838,N(S838)),"")</f>
        <v/>
      </c>
      <c r="V838" s="8">
        <f>IF(AND(U838&lt;&gt;"",N(Q838)&gt;0),U838/Q838,"")</f>
        <v/>
      </c>
      <c r="W838" s="9">
        <f>IF(AND(ISNUMBER(P838),ISNUMBER(L838)),P838-L838,"")</f>
        <v/>
      </c>
      <c r="X838" s="4" t="n"/>
    </row>
    <row r="839">
      <c r="A839" s="4" t="n"/>
      <c r="B839" s="4" t="n"/>
      <c r="C839" s="4" t="n"/>
      <c r="D839" s="4" t="n"/>
      <c r="E839" s="4" t="n"/>
      <c r="F839" s="4" t="n"/>
      <c r="G839" s="4" t="n"/>
      <c r="H839" s="5" t="n"/>
      <c r="I839" s="6" t="n"/>
      <c r="J839" s="4" t="n"/>
      <c r="K839" s="4" t="n"/>
      <c r="L839" s="5" t="n"/>
      <c r="M839" s="6" t="n"/>
      <c r="N839" s="4" t="n"/>
      <c r="O839" s="4" t="n"/>
      <c r="P839" s="5" t="n"/>
      <c r="Q839" s="6" t="n"/>
      <c r="R839" s="6" t="n"/>
      <c r="S839" s="7">
        <f>IF(OR(O839="",Q839=""),"",IFERROR(IF(AND(INDEX(Fees!$D$5:$D$15,MATCH(O839,Fees!$A$5:$A$15,0))&gt;0,Q839&lt;INDEX(Fees!$D$5:$D$15,MATCH(O839,Fees!$A$5:$A$15,0))),Q839*INDEX(Fees!$E$5:$E$15,MATCH(O839,Fees!$A$5:$A$15,0))+INDEX(Fees!$F$5:$F$15,MATCH(O839,Fees!$A$5:$A$15,0)),Q839*INDEX(Fees!$B$5:$B$15,MATCH(O839,Fees!$A$5:$A$15,0))+INDEX(Fees!$C$5:$C$15,MATCH(O839,Fees!$A$5:$A$15,0))),""))</f>
        <v/>
      </c>
      <c r="T839" s="6" t="n"/>
      <c r="U839" s="7">
        <f>IF(AND(N839="Sold",Q839&lt;&gt;""),Q839-N(I839)-N(R839)-IF(T839&lt;&gt;"",T839,N(S839)),"")</f>
        <v/>
      </c>
      <c r="V839" s="8">
        <f>IF(AND(U839&lt;&gt;"",N(Q839)&gt;0),U839/Q839,"")</f>
        <v/>
      </c>
      <c r="W839" s="9">
        <f>IF(AND(ISNUMBER(P839),ISNUMBER(L839)),P839-L839,"")</f>
        <v/>
      </c>
      <c r="X839" s="4" t="n"/>
    </row>
    <row r="840">
      <c r="A840" s="4" t="n"/>
      <c r="B840" s="4" t="n"/>
      <c r="C840" s="4" t="n"/>
      <c r="D840" s="4" t="n"/>
      <c r="E840" s="4" t="n"/>
      <c r="F840" s="4" t="n"/>
      <c r="G840" s="4" t="n"/>
      <c r="H840" s="5" t="n"/>
      <c r="I840" s="6" t="n"/>
      <c r="J840" s="4" t="n"/>
      <c r="K840" s="4" t="n"/>
      <c r="L840" s="5" t="n"/>
      <c r="M840" s="6" t="n"/>
      <c r="N840" s="4" t="n"/>
      <c r="O840" s="4" t="n"/>
      <c r="P840" s="5" t="n"/>
      <c r="Q840" s="6" t="n"/>
      <c r="R840" s="6" t="n"/>
      <c r="S840" s="7">
        <f>IF(OR(O840="",Q840=""),"",IFERROR(IF(AND(INDEX(Fees!$D$5:$D$15,MATCH(O840,Fees!$A$5:$A$15,0))&gt;0,Q840&lt;INDEX(Fees!$D$5:$D$15,MATCH(O840,Fees!$A$5:$A$15,0))),Q840*INDEX(Fees!$E$5:$E$15,MATCH(O840,Fees!$A$5:$A$15,0))+INDEX(Fees!$F$5:$F$15,MATCH(O840,Fees!$A$5:$A$15,0)),Q840*INDEX(Fees!$B$5:$B$15,MATCH(O840,Fees!$A$5:$A$15,0))+INDEX(Fees!$C$5:$C$15,MATCH(O840,Fees!$A$5:$A$15,0))),""))</f>
        <v/>
      </c>
      <c r="T840" s="6" t="n"/>
      <c r="U840" s="7">
        <f>IF(AND(N840="Sold",Q840&lt;&gt;""),Q840-N(I840)-N(R840)-IF(T840&lt;&gt;"",T840,N(S840)),"")</f>
        <v/>
      </c>
      <c r="V840" s="8">
        <f>IF(AND(U840&lt;&gt;"",N(Q840)&gt;0),U840/Q840,"")</f>
        <v/>
      </c>
      <c r="W840" s="9">
        <f>IF(AND(ISNUMBER(P840),ISNUMBER(L840)),P840-L840,"")</f>
        <v/>
      </c>
      <c r="X840" s="4" t="n"/>
    </row>
    <row r="841">
      <c r="A841" s="4" t="n"/>
      <c r="B841" s="4" t="n"/>
      <c r="C841" s="4" t="n"/>
      <c r="D841" s="4" t="n"/>
      <c r="E841" s="4" t="n"/>
      <c r="F841" s="4" t="n"/>
      <c r="G841" s="4" t="n"/>
      <c r="H841" s="5" t="n"/>
      <c r="I841" s="6" t="n"/>
      <c r="J841" s="4" t="n"/>
      <c r="K841" s="4" t="n"/>
      <c r="L841" s="5" t="n"/>
      <c r="M841" s="6" t="n"/>
      <c r="N841" s="4" t="n"/>
      <c r="O841" s="4" t="n"/>
      <c r="P841" s="5" t="n"/>
      <c r="Q841" s="6" t="n"/>
      <c r="R841" s="6" t="n"/>
      <c r="S841" s="7">
        <f>IF(OR(O841="",Q841=""),"",IFERROR(IF(AND(INDEX(Fees!$D$5:$D$15,MATCH(O841,Fees!$A$5:$A$15,0))&gt;0,Q841&lt;INDEX(Fees!$D$5:$D$15,MATCH(O841,Fees!$A$5:$A$15,0))),Q841*INDEX(Fees!$E$5:$E$15,MATCH(O841,Fees!$A$5:$A$15,0))+INDEX(Fees!$F$5:$F$15,MATCH(O841,Fees!$A$5:$A$15,0)),Q841*INDEX(Fees!$B$5:$B$15,MATCH(O841,Fees!$A$5:$A$15,0))+INDEX(Fees!$C$5:$C$15,MATCH(O841,Fees!$A$5:$A$15,0))),""))</f>
        <v/>
      </c>
      <c r="T841" s="6" t="n"/>
      <c r="U841" s="7">
        <f>IF(AND(N841="Sold",Q841&lt;&gt;""),Q841-N(I841)-N(R841)-IF(T841&lt;&gt;"",T841,N(S841)),"")</f>
        <v/>
      </c>
      <c r="V841" s="8">
        <f>IF(AND(U841&lt;&gt;"",N(Q841)&gt;0),U841/Q841,"")</f>
        <v/>
      </c>
      <c r="W841" s="9">
        <f>IF(AND(ISNUMBER(P841),ISNUMBER(L841)),P841-L841,"")</f>
        <v/>
      </c>
      <c r="X841" s="4" t="n"/>
    </row>
    <row r="842">
      <c r="A842" s="4" t="n"/>
      <c r="B842" s="4" t="n"/>
      <c r="C842" s="4" t="n"/>
      <c r="D842" s="4" t="n"/>
      <c r="E842" s="4" t="n"/>
      <c r="F842" s="4" t="n"/>
      <c r="G842" s="4" t="n"/>
      <c r="H842" s="5" t="n"/>
      <c r="I842" s="6" t="n"/>
      <c r="J842" s="4" t="n"/>
      <c r="K842" s="4" t="n"/>
      <c r="L842" s="5" t="n"/>
      <c r="M842" s="6" t="n"/>
      <c r="N842" s="4" t="n"/>
      <c r="O842" s="4" t="n"/>
      <c r="P842" s="5" t="n"/>
      <c r="Q842" s="6" t="n"/>
      <c r="R842" s="6" t="n"/>
      <c r="S842" s="7">
        <f>IF(OR(O842="",Q842=""),"",IFERROR(IF(AND(INDEX(Fees!$D$5:$D$15,MATCH(O842,Fees!$A$5:$A$15,0))&gt;0,Q842&lt;INDEX(Fees!$D$5:$D$15,MATCH(O842,Fees!$A$5:$A$15,0))),Q842*INDEX(Fees!$E$5:$E$15,MATCH(O842,Fees!$A$5:$A$15,0))+INDEX(Fees!$F$5:$F$15,MATCH(O842,Fees!$A$5:$A$15,0)),Q842*INDEX(Fees!$B$5:$B$15,MATCH(O842,Fees!$A$5:$A$15,0))+INDEX(Fees!$C$5:$C$15,MATCH(O842,Fees!$A$5:$A$15,0))),""))</f>
        <v/>
      </c>
      <c r="T842" s="6" t="n"/>
      <c r="U842" s="7">
        <f>IF(AND(N842="Sold",Q842&lt;&gt;""),Q842-N(I842)-N(R842)-IF(T842&lt;&gt;"",T842,N(S842)),"")</f>
        <v/>
      </c>
      <c r="V842" s="8">
        <f>IF(AND(U842&lt;&gt;"",N(Q842)&gt;0),U842/Q842,"")</f>
        <v/>
      </c>
      <c r="W842" s="9">
        <f>IF(AND(ISNUMBER(P842),ISNUMBER(L842)),P842-L842,"")</f>
        <v/>
      </c>
      <c r="X842" s="4" t="n"/>
    </row>
    <row r="843">
      <c r="A843" s="4" t="n"/>
      <c r="B843" s="4" t="n"/>
      <c r="C843" s="4" t="n"/>
      <c r="D843" s="4" t="n"/>
      <c r="E843" s="4" t="n"/>
      <c r="F843" s="4" t="n"/>
      <c r="G843" s="4" t="n"/>
      <c r="H843" s="5" t="n"/>
      <c r="I843" s="6" t="n"/>
      <c r="J843" s="4" t="n"/>
      <c r="K843" s="4" t="n"/>
      <c r="L843" s="5" t="n"/>
      <c r="M843" s="6" t="n"/>
      <c r="N843" s="4" t="n"/>
      <c r="O843" s="4" t="n"/>
      <c r="P843" s="5" t="n"/>
      <c r="Q843" s="6" t="n"/>
      <c r="R843" s="6" t="n"/>
      <c r="S843" s="7">
        <f>IF(OR(O843="",Q843=""),"",IFERROR(IF(AND(INDEX(Fees!$D$5:$D$15,MATCH(O843,Fees!$A$5:$A$15,0))&gt;0,Q843&lt;INDEX(Fees!$D$5:$D$15,MATCH(O843,Fees!$A$5:$A$15,0))),Q843*INDEX(Fees!$E$5:$E$15,MATCH(O843,Fees!$A$5:$A$15,0))+INDEX(Fees!$F$5:$F$15,MATCH(O843,Fees!$A$5:$A$15,0)),Q843*INDEX(Fees!$B$5:$B$15,MATCH(O843,Fees!$A$5:$A$15,0))+INDEX(Fees!$C$5:$C$15,MATCH(O843,Fees!$A$5:$A$15,0))),""))</f>
        <v/>
      </c>
      <c r="T843" s="6" t="n"/>
      <c r="U843" s="7">
        <f>IF(AND(N843="Sold",Q843&lt;&gt;""),Q843-N(I843)-N(R843)-IF(T843&lt;&gt;"",T843,N(S843)),"")</f>
        <v/>
      </c>
      <c r="V843" s="8">
        <f>IF(AND(U843&lt;&gt;"",N(Q843)&gt;0),U843/Q843,"")</f>
        <v/>
      </c>
      <c r="W843" s="9">
        <f>IF(AND(ISNUMBER(P843),ISNUMBER(L843)),P843-L843,"")</f>
        <v/>
      </c>
      <c r="X843" s="4" t="n"/>
    </row>
    <row r="844">
      <c r="A844" s="4" t="n"/>
      <c r="B844" s="4" t="n"/>
      <c r="C844" s="4" t="n"/>
      <c r="D844" s="4" t="n"/>
      <c r="E844" s="4" t="n"/>
      <c r="F844" s="4" t="n"/>
      <c r="G844" s="4" t="n"/>
      <c r="H844" s="5" t="n"/>
      <c r="I844" s="6" t="n"/>
      <c r="J844" s="4" t="n"/>
      <c r="K844" s="4" t="n"/>
      <c r="L844" s="5" t="n"/>
      <c r="M844" s="6" t="n"/>
      <c r="N844" s="4" t="n"/>
      <c r="O844" s="4" t="n"/>
      <c r="P844" s="5" t="n"/>
      <c r="Q844" s="6" t="n"/>
      <c r="R844" s="6" t="n"/>
      <c r="S844" s="7">
        <f>IF(OR(O844="",Q844=""),"",IFERROR(IF(AND(INDEX(Fees!$D$5:$D$15,MATCH(O844,Fees!$A$5:$A$15,0))&gt;0,Q844&lt;INDEX(Fees!$D$5:$D$15,MATCH(O844,Fees!$A$5:$A$15,0))),Q844*INDEX(Fees!$E$5:$E$15,MATCH(O844,Fees!$A$5:$A$15,0))+INDEX(Fees!$F$5:$F$15,MATCH(O844,Fees!$A$5:$A$15,0)),Q844*INDEX(Fees!$B$5:$B$15,MATCH(O844,Fees!$A$5:$A$15,0))+INDEX(Fees!$C$5:$C$15,MATCH(O844,Fees!$A$5:$A$15,0))),""))</f>
        <v/>
      </c>
      <c r="T844" s="6" t="n"/>
      <c r="U844" s="7">
        <f>IF(AND(N844="Sold",Q844&lt;&gt;""),Q844-N(I844)-N(R844)-IF(T844&lt;&gt;"",T844,N(S844)),"")</f>
        <v/>
      </c>
      <c r="V844" s="8">
        <f>IF(AND(U844&lt;&gt;"",N(Q844)&gt;0),U844/Q844,"")</f>
        <v/>
      </c>
      <c r="W844" s="9">
        <f>IF(AND(ISNUMBER(P844),ISNUMBER(L844)),P844-L844,"")</f>
        <v/>
      </c>
      <c r="X844" s="4" t="n"/>
    </row>
    <row r="845">
      <c r="A845" s="4" t="n"/>
      <c r="B845" s="4" t="n"/>
      <c r="C845" s="4" t="n"/>
      <c r="D845" s="4" t="n"/>
      <c r="E845" s="4" t="n"/>
      <c r="F845" s="4" t="n"/>
      <c r="G845" s="4" t="n"/>
      <c r="H845" s="5" t="n"/>
      <c r="I845" s="6" t="n"/>
      <c r="J845" s="4" t="n"/>
      <c r="K845" s="4" t="n"/>
      <c r="L845" s="5" t="n"/>
      <c r="M845" s="6" t="n"/>
      <c r="N845" s="4" t="n"/>
      <c r="O845" s="4" t="n"/>
      <c r="P845" s="5" t="n"/>
      <c r="Q845" s="6" t="n"/>
      <c r="R845" s="6" t="n"/>
      <c r="S845" s="7">
        <f>IF(OR(O845="",Q845=""),"",IFERROR(IF(AND(INDEX(Fees!$D$5:$D$15,MATCH(O845,Fees!$A$5:$A$15,0))&gt;0,Q845&lt;INDEX(Fees!$D$5:$D$15,MATCH(O845,Fees!$A$5:$A$15,0))),Q845*INDEX(Fees!$E$5:$E$15,MATCH(O845,Fees!$A$5:$A$15,0))+INDEX(Fees!$F$5:$F$15,MATCH(O845,Fees!$A$5:$A$15,0)),Q845*INDEX(Fees!$B$5:$B$15,MATCH(O845,Fees!$A$5:$A$15,0))+INDEX(Fees!$C$5:$C$15,MATCH(O845,Fees!$A$5:$A$15,0))),""))</f>
        <v/>
      </c>
      <c r="T845" s="6" t="n"/>
      <c r="U845" s="7">
        <f>IF(AND(N845="Sold",Q845&lt;&gt;""),Q845-N(I845)-N(R845)-IF(T845&lt;&gt;"",T845,N(S845)),"")</f>
        <v/>
      </c>
      <c r="V845" s="8">
        <f>IF(AND(U845&lt;&gt;"",N(Q845)&gt;0),U845/Q845,"")</f>
        <v/>
      </c>
      <c r="W845" s="9">
        <f>IF(AND(ISNUMBER(P845),ISNUMBER(L845)),P845-L845,"")</f>
        <v/>
      </c>
      <c r="X845" s="4" t="n"/>
    </row>
    <row r="846">
      <c r="A846" s="4" t="n"/>
      <c r="B846" s="4" t="n"/>
      <c r="C846" s="4" t="n"/>
      <c r="D846" s="4" t="n"/>
      <c r="E846" s="4" t="n"/>
      <c r="F846" s="4" t="n"/>
      <c r="G846" s="4" t="n"/>
      <c r="H846" s="5" t="n"/>
      <c r="I846" s="6" t="n"/>
      <c r="J846" s="4" t="n"/>
      <c r="K846" s="4" t="n"/>
      <c r="L846" s="5" t="n"/>
      <c r="M846" s="6" t="n"/>
      <c r="N846" s="4" t="n"/>
      <c r="O846" s="4" t="n"/>
      <c r="P846" s="5" t="n"/>
      <c r="Q846" s="6" t="n"/>
      <c r="R846" s="6" t="n"/>
      <c r="S846" s="7">
        <f>IF(OR(O846="",Q846=""),"",IFERROR(IF(AND(INDEX(Fees!$D$5:$D$15,MATCH(O846,Fees!$A$5:$A$15,0))&gt;0,Q846&lt;INDEX(Fees!$D$5:$D$15,MATCH(O846,Fees!$A$5:$A$15,0))),Q846*INDEX(Fees!$E$5:$E$15,MATCH(O846,Fees!$A$5:$A$15,0))+INDEX(Fees!$F$5:$F$15,MATCH(O846,Fees!$A$5:$A$15,0)),Q846*INDEX(Fees!$B$5:$B$15,MATCH(O846,Fees!$A$5:$A$15,0))+INDEX(Fees!$C$5:$C$15,MATCH(O846,Fees!$A$5:$A$15,0))),""))</f>
        <v/>
      </c>
      <c r="T846" s="6" t="n"/>
      <c r="U846" s="7">
        <f>IF(AND(N846="Sold",Q846&lt;&gt;""),Q846-N(I846)-N(R846)-IF(T846&lt;&gt;"",T846,N(S846)),"")</f>
        <v/>
      </c>
      <c r="V846" s="8">
        <f>IF(AND(U846&lt;&gt;"",N(Q846)&gt;0),U846/Q846,"")</f>
        <v/>
      </c>
      <c r="W846" s="9">
        <f>IF(AND(ISNUMBER(P846),ISNUMBER(L846)),P846-L846,"")</f>
        <v/>
      </c>
      <c r="X846" s="4" t="n"/>
    </row>
    <row r="847">
      <c r="A847" s="4" t="n"/>
      <c r="B847" s="4" t="n"/>
      <c r="C847" s="4" t="n"/>
      <c r="D847" s="4" t="n"/>
      <c r="E847" s="4" t="n"/>
      <c r="F847" s="4" t="n"/>
      <c r="G847" s="4" t="n"/>
      <c r="H847" s="5" t="n"/>
      <c r="I847" s="6" t="n"/>
      <c r="J847" s="4" t="n"/>
      <c r="K847" s="4" t="n"/>
      <c r="L847" s="5" t="n"/>
      <c r="M847" s="6" t="n"/>
      <c r="N847" s="4" t="n"/>
      <c r="O847" s="4" t="n"/>
      <c r="P847" s="5" t="n"/>
      <c r="Q847" s="6" t="n"/>
      <c r="R847" s="6" t="n"/>
      <c r="S847" s="7">
        <f>IF(OR(O847="",Q847=""),"",IFERROR(IF(AND(INDEX(Fees!$D$5:$D$15,MATCH(O847,Fees!$A$5:$A$15,0))&gt;0,Q847&lt;INDEX(Fees!$D$5:$D$15,MATCH(O847,Fees!$A$5:$A$15,0))),Q847*INDEX(Fees!$E$5:$E$15,MATCH(O847,Fees!$A$5:$A$15,0))+INDEX(Fees!$F$5:$F$15,MATCH(O847,Fees!$A$5:$A$15,0)),Q847*INDEX(Fees!$B$5:$B$15,MATCH(O847,Fees!$A$5:$A$15,0))+INDEX(Fees!$C$5:$C$15,MATCH(O847,Fees!$A$5:$A$15,0))),""))</f>
        <v/>
      </c>
      <c r="T847" s="6" t="n"/>
      <c r="U847" s="7">
        <f>IF(AND(N847="Sold",Q847&lt;&gt;""),Q847-N(I847)-N(R847)-IF(T847&lt;&gt;"",T847,N(S847)),"")</f>
        <v/>
      </c>
      <c r="V847" s="8">
        <f>IF(AND(U847&lt;&gt;"",N(Q847)&gt;0),U847/Q847,"")</f>
        <v/>
      </c>
      <c r="W847" s="9">
        <f>IF(AND(ISNUMBER(P847),ISNUMBER(L847)),P847-L847,"")</f>
        <v/>
      </c>
      <c r="X847" s="4" t="n"/>
    </row>
    <row r="848">
      <c r="A848" s="4" t="n"/>
      <c r="B848" s="4" t="n"/>
      <c r="C848" s="4" t="n"/>
      <c r="D848" s="4" t="n"/>
      <c r="E848" s="4" t="n"/>
      <c r="F848" s="4" t="n"/>
      <c r="G848" s="4" t="n"/>
      <c r="H848" s="5" t="n"/>
      <c r="I848" s="6" t="n"/>
      <c r="J848" s="4" t="n"/>
      <c r="K848" s="4" t="n"/>
      <c r="L848" s="5" t="n"/>
      <c r="M848" s="6" t="n"/>
      <c r="N848" s="4" t="n"/>
      <c r="O848" s="4" t="n"/>
      <c r="P848" s="5" t="n"/>
      <c r="Q848" s="6" t="n"/>
      <c r="R848" s="6" t="n"/>
      <c r="S848" s="7">
        <f>IF(OR(O848="",Q848=""),"",IFERROR(IF(AND(INDEX(Fees!$D$5:$D$15,MATCH(O848,Fees!$A$5:$A$15,0))&gt;0,Q848&lt;INDEX(Fees!$D$5:$D$15,MATCH(O848,Fees!$A$5:$A$15,0))),Q848*INDEX(Fees!$E$5:$E$15,MATCH(O848,Fees!$A$5:$A$15,0))+INDEX(Fees!$F$5:$F$15,MATCH(O848,Fees!$A$5:$A$15,0)),Q848*INDEX(Fees!$B$5:$B$15,MATCH(O848,Fees!$A$5:$A$15,0))+INDEX(Fees!$C$5:$C$15,MATCH(O848,Fees!$A$5:$A$15,0))),""))</f>
        <v/>
      </c>
      <c r="T848" s="6" t="n"/>
      <c r="U848" s="7">
        <f>IF(AND(N848="Sold",Q848&lt;&gt;""),Q848-N(I848)-N(R848)-IF(T848&lt;&gt;"",T848,N(S848)),"")</f>
        <v/>
      </c>
      <c r="V848" s="8">
        <f>IF(AND(U848&lt;&gt;"",N(Q848)&gt;0),U848/Q848,"")</f>
        <v/>
      </c>
      <c r="W848" s="9">
        <f>IF(AND(ISNUMBER(P848),ISNUMBER(L848)),P848-L848,"")</f>
        <v/>
      </c>
      <c r="X848" s="4" t="n"/>
    </row>
    <row r="849">
      <c r="A849" s="4" t="n"/>
      <c r="B849" s="4" t="n"/>
      <c r="C849" s="4" t="n"/>
      <c r="D849" s="4" t="n"/>
      <c r="E849" s="4" t="n"/>
      <c r="F849" s="4" t="n"/>
      <c r="G849" s="4" t="n"/>
      <c r="H849" s="5" t="n"/>
      <c r="I849" s="6" t="n"/>
      <c r="J849" s="4" t="n"/>
      <c r="K849" s="4" t="n"/>
      <c r="L849" s="5" t="n"/>
      <c r="M849" s="6" t="n"/>
      <c r="N849" s="4" t="n"/>
      <c r="O849" s="4" t="n"/>
      <c r="P849" s="5" t="n"/>
      <c r="Q849" s="6" t="n"/>
      <c r="R849" s="6" t="n"/>
      <c r="S849" s="7">
        <f>IF(OR(O849="",Q849=""),"",IFERROR(IF(AND(INDEX(Fees!$D$5:$D$15,MATCH(O849,Fees!$A$5:$A$15,0))&gt;0,Q849&lt;INDEX(Fees!$D$5:$D$15,MATCH(O849,Fees!$A$5:$A$15,0))),Q849*INDEX(Fees!$E$5:$E$15,MATCH(O849,Fees!$A$5:$A$15,0))+INDEX(Fees!$F$5:$F$15,MATCH(O849,Fees!$A$5:$A$15,0)),Q849*INDEX(Fees!$B$5:$B$15,MATCH(O849,Fees!$A$5:$A$15,0))+INDEX(Fees!$C$5:$C$15,MATCH(O849,Fees!$A$5:$A$15,0))),""))</f>
        <v/>
      </c>
      <c r="T849" s="6" t="n"/>
      <c r="U849" s="7">
        <f>IF(AND(N849="Sold",Q849&lt;&gt;""),Q849-N(I849)-N(R849)-IF(T849&lt;&gt;"",T849,N(S849)),"")</f>
        <v/>
      </c>
      <c r="V849" s="8">
        <f>IF(AND(U849&lt;&gt;"",N(Q849)&gt;0),U849/Q849,"")</f>
        <v/>
      </c>
      <c r="W849" s="9">
        <f>IF(AND(ISNUMBER(P849),ISNUMBER(L849)),P849-L849,"")</f>
        <v/>
      </c>
      <c r="X849" s="4" t="n"/>
    </row>
    <row r="850">
      <c r="A850" s="4" t="n"/>
      <c r="B850" s="4" t="n"/>
      <c r="C850" s="4" t="n"/>
      <c r="D850" s="4" t="n"/>
      <c r="E850" s="4" t="n"/>
      <c r="F850" s="4" t="n"/>
      <c r="G850" s="4" t="n"/>
      <c r="H850" s="5" t="n"/>
      <c r="I850" s="6" t="n"/>
      <c r="J850" s="4" t="n"/>
      <c r="K850" s="4" t="n"/>
      <c r="L850" s="5" t="n"/>
      <c r="M850" s="6" t="n"/>
      <c r="N850" s="4" t="n"/>
      <c r="O850" s="4" t="n"/>
      <c r="P850" s="5" t="n"/>
      <c r="Q850" s="6" t="n"/>
      <c r="R850" s="6" t="n"/>
      <c r="S850" s="7">
        <f>IF(OR(O850="",Q850=""),"",IFERROR(IF(AND(INDEX(Fees!$D$5:$D$15,MATCH(O850,Fees!$A$5:$A$15,0))&gt;0,Q850&lt;INDEX(Fees!$D$5:$D$15,MATCH(O850,Fees!$A$5:$A$15,0))),Q850*INDEX(Fees!$E$5:$E$15,MATCH(O850,Fees!$A$5:$A$15,0))+INDEX(Fees!$F$5:$F$15,MATCH(O850,Fees!$A$5:$A$15,0)),Q850*INDEX(Fees!$B$5:$B$15,MATCH(O850,Fees!$A$5:$A$15,0))+INDEX(Fees!$C$5:$C$15,MATCH(O850,Fees!$A$5:$A$15,0))),""))</f>
        <v/>
      </c>
      <c r="T850" s="6" t="n"/>
      <c r="U850" s="7">
        <f>IF(AND(N850="Sold",Q850&lt;&gt;""),Q850-N(I850)-N(R850)-IF(T850&lt;&gt;"",T850,N(S850)),"")</f>
        <v/>
      </c>
      <c r="V850" s="8">
        <f>IF(AND(U850&lt;&gt;"",N(Q850)&gt;0),U850/Q850,"")</f>
        <v/>
      </c>
      <c r="W850" s="9">
        <f>IF(AND(ISNUMBER(P850),ISNUMBER(L850)),P850-L850,"")</f>
        <v/>
      </c>
      <c r="X850" s="4" t="n"/>
    </row>
    <row r="851">
      <c r="A851" s="4" t="n"/>
      <c r="B851" s="4" t="n"/>
      <c r="C851" s="4" t="n"/>
      <c r="D851" s="4" t="n"/>
      <c r="E851" s="4" t="n"/>
      <c r="F851" s="4" t="n"/>
      <c r="G851" s="4" t="n"/>
      <c r="H851" s="5" t="n"/>
      <c r="I851" s="6" t="n"/>
      <c r="J851" s="4" t="n"/>
      <c r="K851" s="4" t="n"/>
      <c r="L851" s="5" t="n"/>
      <c r="M851" s="6" t="n"/>
      <c r="N851" s="4" t="n"/>
      <c r="O851" s="4" t="n"/>
      <c r="P851" s="5" t="n"/>
      <c r="Q851" s="6" t="n"/>
      <c r="R851" s="6" t="n"/>
      <c r="S851" s="7">
        <f>IF(OR(O851="",Q851=""),"",IFERROR(IF(AND(INDEX(Fees!$D$5:$D$15,MATCH(O851,Fees!$A$5:$A$15,0))&gt;0,Q851&lt;INDEX(Fees!$D$5:$D$15,MATCH(O851,Fees!$A$5:$A$15,0))),Q851*INDEX(Fees!$E$5:$E$15,MATCH(O851,Fees!$A$5:$A$15,0))+INDEX(Fees!$F$5:$F$15,MATCH(O851,Fees!$A$5:$A$15,0)),Q851*INDEX(Fees!$B$5:$B$15,MATCH(O851,Fees!$A$5:$A$15,0))+INDEX(Fees!$C$5:$C$15,MATCH(O851,Fees!$A$5:$A$15,0))),""))</f>
        <v/>
      </c>
      <c r="T851" s="6" t="n"/>
      <c r="U851" s="7">
        <f>IF(AND(N851="Sold",Q851&lt;&gt;""),Q851-N(I851)-N(R851)-IF(T851&lt;&gt;"",T851,N(S851)),"")</f>
        <v/>
      </c>
      <c r="V851" s="8">
        <f>IF(AND(U851&lt;&gt;"",N(Q851)&gt;0),U851/Q851,"")</f>
        <v/>
      </c>
      <c r="W851" s="9">
        <f>IF(AND(ISNUMBER(P851),ISNUMBER(L851)),P851-L851,"")</f>
        <v/>
      </c>
      <c r="X851" s="4" t="n"/>
    </row>
    <row r="852">
      <c r="A852" s="4" t="n"/>
      <c r="B852" s="4" t="n"/>
      <c r="C852" s="4" t="n"/>
      <c r="D852" s="4" t="n"/>
      <c r="E852" s="4" t="n"/>
      <c r="F852" s="4" t="n"/>
      <c r="G852" s="4" t="n"/>
      <c r="H852" s="5" t="n"/>
      <c r="I852" s="6" t="n"/>
      <c r="J852" s="4" t="n"/>
      <c r="K852" s="4" t="n"/>
      <c r="L852" s="5" t="n"/>
      <c r="M852" s="6" t="n"/>
      <c r="N852" s="4" t="n"/>
      <c r="O852" s="4" t="n"/>
      <c r="P852" s="5" t="n"/>
      <c r="Q852" s="6" t="n"/>
      <c r="R852" s="6" t="n"/>
      <c r="S852" s="7">
        <f>IF(OR(O852="",Q852=""),"",IFERROR(IF(AND(INDEX(Fees!$D$5:$D$15,MATCH(O852,Fees!$A$5:$A$15,0))&gt;0,Q852&lt;INDEX(Fees!$D$5:$D$15,MATCH(O852,Fees!$A$5:$A$15,0))),Q852*INDEX(Fees!$E$5:$E$15,MATCH(O852,Fees!$A$5:$A$15,0))+INDEX(Fees!$F$5:$F$15,MATCH(O852,Fees!$A$5:$A$15,0)),Q852*INDEX(Fees!$B$5:$B$15,MATCH(O852,Fees!$A$5:$A$15,0))+INDEX(Fees!$C$5:$C$15,MATCH(O852,Fees!$A$5:$A$15,0))),""))</f>
        <v/>
      </c>
      <c r="T852" s="6" t="n"/>
      <c r="U852" s="7">
        <f>IF(AND(N852="Sold",Q852&lt;&gt;""),Q852-N(I852)-N(R852)-IF(T852&lt;&gt;"",T852,N(S852)),"")</f>
        <v/>
      </c>
      <c r="V852" s="8">
        <f>IF(AND(U852&lt;&gt;"",N(Q852)&gt;0),U852/Q852,"")</f>
        <v/>
      </c>
      <c r="W852" s="9">
        <f>IF(AND(ISNUMBER(P852),ISNUMBER(L852)),P852-L852,"")</f>
        <v/>
      </c>
      <c r="X852" s="4" t="n"/>
    </row>
    <row r="853">
      <c r="A853" s="4" t="n"/>
      <c r="B853" s="4" t="n"/>
      <c r="C853" s="4" t="n"/>
      <c r="D853" s="4" t="n"/>
      <c r="E853" s="4" t="n"/>
      <c r="F853" s="4" t="n"/>
      <c r="G853" s="4" t="n"/>
      <c r="H853" s="5" t="n"/>
      <c r="I853" s="6" t="n"/>
      <c r="J853" s="4" t="n"/>
      <c r="K853" s="4" t="n"/>
      <c r="L853" s="5" t="n"/>
      <c r="M853" s="6" t="n"/>
      <c r="N853" s="4" t="n"/>
      <c r="O853" s="4" t="n"/>
      <c r="P853" s="5" t="n"/>
      <c r="Q853" s="6" t="n"/>
      <c r="R853" s="6" t="n"/>
      <c r="S853" s="7">
        <f>IF(OR(O853="",Q853=""),"",IFERROR(IF(AND(INDEX(Fees!$D$5:$D$15,MATCH(O853,Fees!$A$5:$A$15,0))&gt;0,Q853&lt;INDEX(Fees!$D$5:$D$15,MATCH(O853,Fees!$A$5:$A$15,0))),Q853*INDEX(Fees!$E$5:$E$15,MATCH(O853,Fees!$A$5:$A$15,0))+INDEX(Fees!$F$5:$F$15,MATCH(O853,Fees!$A$5:$A$15,0)),Q853*INDEX(Fees!$B$5:$B$15,MATCH(O853,Fees!$A$5:$A$15,0))+INDEX(Fees!$C$5:$C$15,MATCH(O853,Fees!$A$5:$A$15,0))),""))</f>
        <v/>
      </c>
      <c r="T853" s="6" t="n"/>
      <c r="U853" s="7">
        <f>IF(AND(N853="Sold",Q853&lt;&gt;""),Q853-N(I853)-N(R853)-IF(T853&lt;&gt;"",T853,N(S853)),"")</f>
        <v/>
      </c>
      <c r="V853" s="8">
        <f>IF(AND(U853&lt;&gt;"",N(Q853)&gt;0),U853/Q853,"")</f>
        <v/>
      </c>
      <c r="W853" s="9">
        <f>IF(AND(ISNUMBER(P853),ISNUMBER(L853)),P853-L853,"")</f>
        <v/>
      </c>
      <c r="X853" s="4" t="n"/>
    </row>
    <row r="854">
      <c r="A854" s="4" t="n"/>
      <c r="B854" s="4" t="n"/>
      <c r="C854" s="4" t="n"/>
      <c r="D854" s="4" t="n"/>
      <c r="E854" s="4" t="n"/>
      <c r="F854" s="4" t="n"/>
      <c r="G854" s="4" t="n"/>
      <c r="H854" s="5" t="n"/>
      <c r="I854" s="6" t="n"/>
      <c r="J854" s="4" t="n"/>
      <c r="K854" s="4" t="n"/>
      <c r="L854" s="5" t="n"/>
      <c r="M854" s="6" t="n"/>
      <c r="N854" s="4" t="n"/>
      <c r="O854" s="4" t="n"/>
      <c r="P854" s="5" t="n"/>
      <c r="Q854" s="6" t="n"/>
      <c r="R854" s="6" t="n"/>
      <c r="S854" s="7">
        <f>IF(OR(O854="",Q854=""),"",IFERROR(IF(AND(INDEX(Fees!$D$5:$D$15,MATCH(O854,Fees!$A$5:$A$15,0))&gt;0,Q854&lt;INDEX(Fees!$D$5:$D$15,MATCH(O854,Fees!$A$5:$A$15,0))),Q854*INDEX(Fees!$E$5:$E$15,MATCH(O854,Fees!$A$5:$A$15,0))+INDEX(Fees!$F$5:$F$15,MATCH(O854,Fees!$A$5:$A$15,0)),Q854*INDEX(Fees!$B$5:$B$15,MATCH(O854,Fees!$A$5:$A$15,0))+INDEX(Fees!$C$5:$C$15,MATCH(O854,Fees!$A$5:$A$15,0))),""))</f>
        <v/>
      </c>
      <c r="T854" s="6" t="n"/>
      <c r="U854" s="7">
        <f>IF(AND(N854="Sold",Q854&lt;&gt;""),Q854-N(I854)-N(R854)-IF(T854&lt;&gt;"",T854,N(S854)),"")</f>
        <v/>
      </c>
      <c r="V854" s="8">
        <f>IF(AND(U854&lt;&gt;"",N(Q854)&gt;0),U854/Q854,"")</f>
        <v/>
      </c>
      <c r="W854" s="9">
        <f>IF(AND(ISNUMBER(P854),ISNUMBER(L854)),P854-L854,"")</f>
        <v/>
      </c>
      <c r="X854" s="4" t="n"/>
    </row>
    <row r="855">
      <c r="A855" s="4" t="n"/>
      <c r="B855" s="4" t="n"/>
      <c r="C855" s="4" t="n"/>
      <c r="D855" s="4" t="n"/>
      <c r="E855" s="4" t="n"/>
      <c r="F855" s="4" t="n"/>
      <c r="G855" s="4" t="n"/>
      <c r="H855" s="5" t="n"/>
      <c r="I855" s="6" t="n"/>
      <c r="J855" s="4" t="n"/>
      <c r="K855" s="4" t="n"/>
      <c r="L855" s="5" t="n"/>
      <c r="M855" s="6" t="n"/>
      <c r="N855" s="4" t="n"/>
      <c r="O855" s="4" t="n"/>
      <c r="P855" s="5" t="n"/>
      <c r="Q855" s="6" t="n"/>
      <c r="R855" s="6" t="n"/>
      <c r="S855" s="7">
        <f>IF(OR(O855="",Q855=""),"",IFERROR(IF(AND(INDEX(Fees!$D$5:$D$15,MATCH(O855,Fees!$A$5:$A$15,0))&gt;0,Q855&lt;INDEX(Fees!$D$5:$D$15,MATCH(O855,Fees!$A$5:$A$15,0))),Q855*INDEX(Fees!$E$5:$E$15,MATCH(O855,Fees!$A$5:$A$15,0))+INDEX(Fees!$F$5:$F$15,MATCH(O855,Fees!$A$5:$A$15,0)),Q855*INDEX(Fees!$B$5:$B$15,MATCH(O855,Fees!$A$5:$A$15,0))+INDEX(Fees!$C$5:$C$15,MATCH(O855,Fees!$A$5:$A$15,0))),""))</f>
        <v/>
      </c>
      <c r="T855" s="6" t="n"/>
      <c r="U855" s="7">
        <f>IF(AND(N855="Sold",Q855&lt;&gt;""),Q855-N(I855)-N(R855)-IF(T855&lt;&gt;"",T855,N(S855)),"")</f>
        <v/>
      </c>
      <c r="V855" s="8">
        <f>IF(AND(U855&lt;&gt;"",N(Q855)&gt;0),U855/Q855,"")</f>
        <v/>
      </c>
      <c r="W855" s="9">
        <f>IF(AND(ISNUMBER(P855),ISNUMBER(L855)),P855-L855,"")</f>
        <v/>
      </c>
      <c r="X855" s="4" t="n"/>
    </row>
    <row r="856">
      <c r="A856" s="4" t="n"/>
      <c r="B856" s="4" t="n"/>
      <c r="C856" s="4" t="n"/>
      <c r="D856" s="4" t="n"/>
      <c r="E856" s="4" t="n"/>
      <c r="F856" s="4" t="n"/>
      <c r="G856" s="4" t="n"/>
      <c r="H856" s="5" t="n"/>
      <c r="I856" s="6" t="n"/>
      <c r="J856" s="4" t="n"/>
      <c r="K856" s="4" t="n"/>
      <c r="L856" s="5" t="n"/>
      <c r="M856" s="6" t="n"/>
      <c r="N856" s="4" t="n"/>
      <c r="O856" s="4" t="n"/>
      <c r="P856" s="5" t="n"/>
      <c r="Q856" s="6" t="n"/>
      <c r="R856" s="6" t="n"/>
      <c r="S856" s="7">
        <f>IF(OR(O856="",Q856=""),"",IFERROR(IF(AND(INDEX(Fees!$D$5:$D$15,MATCH(O856,Fees!$A$5:$A$15,0))&gt;0,Q856&lt;INDEX(Fees!$D$5:$D$15,MATCH(O856,Fees!$A$5:$A$15,0))),Q856*INDEX(Fees!$E$5:$E$15,MATCH(O856,Fees!$A$5:$A$15,0))+INDEX(Fees!$F$5:$F$15,MATCH(O856,Fees!$A$5:$A$15,0)),Q856*INDEX(Fees!$B$5:$B$15,MATCH(O856,Fees!$A$5:$A$15,0))+INDEX(Fees!$C$5:$C$15,MATCH(O856,Fees!$A$5:$A$15,0))),""))</f>
        <v/>
      </c>
      <c r="T856" s="6" t="n"/>
      <c r="U856" s="7">
        <f>IF(AND(N856="Sold",Q856&lt;&gt;""),Q856-N(I856)-N(R856)-IF(T856&lt;&gt;"",T856,N(S856)),"")</f>
        <v/>
      </c>
      <c r="V856" s="8">
        <f>IF(AND(U856&lt;&gt;"",N(Q856)&gt;0),U856/Q856,"")</f>
        <v/>
      </c>
      <c r="W856" s="9">
        <f>IF(AND(ISNUMBER(P856),ISNUMBER(L856)),P856-L856,"")</f>
        <v/>
      </c>
      <c r="X856" s="4" t="n"/>
    </row>
    <row r="857">
      <c r="A857" s="4" t="n"/>
      <c r="B857" s="4" t="n"/>
      <c r="C857" s="4" t="n"/>
      <c r="D857" s="4" t="n"/>
      <c r="E857" s="4" t="n"/>
      <c r="F857" s="4" t="n"/>
      <c r="G857" s="4" t="n"/>
      <c r="H857" s="5" t="n"/>
      <c r="I857" s="6" t="n"/>
      <c r="J857" s="4" t="n"/>
      <c r="K857" s="4" t="n"/>
      <c r="L857" s="5" t="n"/>
      <c r="M857" s="6" t="n"/>
      <c r="N857" s="4" t="n"/>
      <c r="O857" s="4" t="n"/>
      <c r="P857" s="5" t="n"/>
      <c r="Q857" s="6" t="n"/>
      <c r="R857" s="6" t="n"/>
      <c r="S857" s="7">
        <f>IF(OR(O857="",Q857=""),"",IFERROR(IF(AND(INDEX(Fees!$D$5:$D$15,MATCH(O857,Fees!$A$5:$A$15,0))&gt;0,Q857&lt;INDEX(Fees!$D$5:$D$15,MATCH(O857,Fees!$A$5:$A$15,0))),Q857*INDEX(Fees!$E$5:$E$15,MATCH(O857,Fees!$A$5:$A$15,0))+INDEX(Fees!$F$5:$F$15,MATCH(O857,Fees!$A$5:$A$15,0)),Q857*INDEX(Fees!$B$5:$B$15,MATCH(O857,Fees!$A$5:$A$15,0))+INDEX(Fees!$C$5:$C$15,MATCH(O857,Fees!$A$5:$A$15,0))),""))</f>
        <v/>
      </c>
      <c r="T857" s="6" t="n"/>
      <c r="U857" s="7">
        <f>IF(AND(N857="Sold",Q857&lt;&gt;""),Q857-N(I857)-N(R857)-IF(T857&lt;&gt;"",T857,N(S857)),"")</f>
        <v/>
      </c>
      <c r="V857" s="8">
        <f>IF(AND(U857&lt;&gt;"",N(Q857)&gt;0),U857/Q857,"")</f>
        <v/>
      </c>
      <c r="W857" s="9">
        <f>IF(AND(ISNUMBER(P857),ISNUMBER(L857)),P857-L857,"")</f>
        <v/>
      </c>
      <c r="X857" s="4" t="n"/>
    </row>
    <row r="858">
      <c r="A858" s="4" t="n"/>
      <c r="B858" s="4" t="n"/>
      <c r="C858" s="4" t="n"/>
      <c r="D858" s="4" t="n"/>
      <c r="E858" s="4" t="n"/>
      <c r="F858" s="4" t="n"/>
      <c r="G858" s="4" t="n"/>
      <c r="H858" s="5" t="n"/>
      <c r="I858" s="6" t="n"/>
      <c r="J858" s="4" t="n"/>
      <c r="K858" s="4" t="n"/>
      <c r="L858" s="5" t="n"/>
      <c r="M858" s="6" t="n"/>
      <c r="N858" s="4" t="n"/>
      <c r="O858" s="4" t="n"/>
      <c r="P858" s="5" t="n"/>
      <c r="Q858" s="6" t="n"/>
      <c r="R858" s="6" t="n"/>
      <c r="S858" s="7">
        <f>IF(OR(O858="",Q858=""),"",IFERROR(IF(AND(INDEX(Fees!$D$5:$D$15,MATCH(O858,Fees!$A$5:$A$15,0))&gt;0,Q858&lt;INDEX(Fees!$D$5:$D$15,MATCH(O858,Fees!$A$5:$A$15,0))),Q858*INDEX(Fees!$E$5:$E$15,MATCH(O858,Fees!$A$5:$A$15,0))+INDEX(Fees!$F$5:$F$15,MATCH(O858,Fees!$A$5:$A$15,0)),Q858*INDEX(Fees!$B$5:$B$15,MATCH(O858,Fees!$A$5:$A$15,0))+INDEX(Fees!$C$5:$C$15,MATCH(O858,Fees!$A$5:$A$15,0))),""))</f>
        <v/>
      </c>
      <c r="T858" s="6" t="n"/>
      <c r="U858" s="7">
        <f>IF(AND(N858="Sold",Q858&lt;&gt;""),Q858-N(I858)-N(R858)-IF(T858&lt;&gt;"",T858,N(S858)),"")</f>
        <v/>
      </c>
      <c r="V858" s="8">
        <f>IF(AND(U858&lt;&gt;"",N(Q858)&gt;0),U858/Q858,"")</f>
        <v/>
      </c>
      <c r="W858" s="9">
        <f>IF(AND(ISNUMBER(P858),ISNUMBER(L858)),P858-L858,"")</f>
        <v/>
      </c>
      <c r="X858" s="4" t="n"/>
    </row>
    <row r="859">
      <c r="A859" s="4" t="n"/>
      <c r="B859" s="4" t="n"/>
      <c r="C859" s="4" t="n"/>
      <c r="D859" s="4" t="n"/>
      <c r="E859" s="4" t="n"/>
      <c r="F859" s="4" t="n"/>
      <c r="G859" s="4" t="n"/>
      <c r="H859" s="5" t="n"/>
      <c r="I859" s="6" t="n"/>
      <c r="J859" s="4" t="n"/>
      <c r="K859" s="4" t="n"/>
      <c r="L859" s="5" t="n"/>
      <c r="M859" s="6" t="n"/>
      <c r="N859" s="4" t="n"/>
      <c r="O859" s="4" t="n"/>
      <c r="P859" s="5" t="n"/>
      <c r="Q859" s="6" t="n"/>
      <c r="R859" s="6" t="n"/>
      <c r="S859" s="7">
        <f>IF(OR(O859="",Q859=""),"",IFERROR(IF(AND(INDEX(Fees!$D$5:$D$15,MATCH(O859,Fees!$A$5:$A$15,0))&gt;0,Q859&lt;INDEX(Fees!$D$5:$D$15,MATCH(O859,Fees!$A$5:$A$15,0))),Q859*INDEX(Fees!$E$5:$E$15,MATCH(O859,Fees!$A$5:$A$15,0))+INDEX(Fees!$F$5:$F$15,MATCH(O859,Fees!$A$5:$A$15,0)),Q859*INDEX(Fees!$B$5:$B$15,MATCH(O859,Fees!$A$5:$A$15,0))+INDEX(Fees!$C$5:$C$15,MATCH(O859,Fees!$A$5:$A$15,0))),""))</f>
        <v/>
      </c>
      <c r="T859" s="6" t="n"/>
      <c r="U859" s="7">
        <f>IF(AND(N859="Sold",Q859&lt;&gt;""),Q859-N(I859)-N(R859)-IF(T859&lt;&gt;"",T859,N(S859)),"")</f>
        <v/>
      </c>
      <c r="V859" s="8">
        <f>IF(AND(U859&lt;&gt;"",N(Q859)&gt;0),U859/Q859,"")</f>
        <v/>
      </c>
      <c r="W859" s="9">
        <f>IF(AND(ISNUMBER(P859),ISNUMBER(L859)),P859-L859,"")</f>
        <v/>
      </c>
      <c r="X859" s="4" t="n"/>
    </row>
    <row r="860">
      <c r="A860" s="4" t="n"/>
      <c r="B860" s="4" t="n"/>
      <c r="C860" s="4" t="n"/>
      <c r="D860" s="4" t="n"/>
      <c r="E860" s="4" t="n"/>
      <c r="F860" s="4" t="n"/>
      <c r="G860" s="4" t="n"/>
      <c r="H860" s="5" t="n"/>
      <c r="I860" s="6" t="n"/>
      <c r="J860" s="4" t="n"/>
      <c r="K860" s="4" t="n"/>
      <c r="L860" s="5" t="n"/>
      <c r="M860" s="6" t="n"/>
      <c r="N860" s="4" t="n"/>
      <c r="O860" s="4" t="n"/>
      <c r="P860" s="5" t="n"/>
      <c r="Q860" s="6" t="n"/>
      <c r="R860" s="6" t="n"/>
      <c r="S860" s="7">
        <f>IF(OR(O860="",Q860=""),"",IFERROR(IF(AND(INDEX(Fees!$D$5:$D$15,MATCH(O860,Fees!$A$5:$A$15,0))&gt;0,Q860&lt;INDEX(Fees!$D$5:$D$15,MATCH(O860,Fees!$A$5:$A$15,0))),Q860*INDEX(Fees!$E$5:$E$15,MATCH(O860,Fees!$A$5:$A$15,0))+INDEX(Fees!$F$5:$F$15,MATCH(O860,Fees!$A$5:$A$15,0)),Q860*INDEX(Fees!$B$5:$B$15,MATCH(O860,Fees!$A$5:$A$15,0))+INDEX(Fees!$C$5:$C$15,MATCH(O860,Fees!$A$5:$A$15,0))),""))</f>
        <v/>
      </c>
      <c r="T860" s="6" t="n"/>
      <c r="U860" s="7">
        <f>IF(AND(N860="Sold",Q860&lt;&gt;""),Q860-N(I860)-N(R860)-IF(T860&lt;&gt;"",T860,N(S860)),"")</f>
        <v/>
      </c>
      <c r="V860" s="8">
        <f>IF(AND(U860&lt;&gt;"",N(Q860)&gt;0),U860/Q860,"")</f>
        <v/>
      </c>
      <c r="W860" s="9">
        <f>IF(AND(ISNUMBER(P860),ISNUMBER(L860)),P860-L860,"")</f>
        <v/>
      </c>
      <c r="X860" s="4" t="n"/>
    </row>
    <row r="861">
      <c r="A861" s="4" t="n"/>
      <c r="B861" s="4" t="n"/>
      <c r="C861" s="4" t="n"/>
      <c r="D861" s="4" t="n"/>
      <c r="E861" s="4" t="n"/>
      <c r="F861" s="4" t="n"/>
      <c r="G861" s="4" t="n"/>
      <c r="H861" s="5" t="n"/>
      <c r="I861" s="6" t="n"/>
      <c r="J861" s="4" t="n"/>
      <c r="K861" s="4" t="n"/>
      <c r="L861" s="5" t="n"/>
      <c r="M861" s="6" t="n"/>
      <c r="N861" s="4" t="n"/>
      <c r="O861" s="4" t="n"/>
      <c r="P861" s="5" t="n"/>
      <c r="Q861" s="6" t="n"/>
      <c r="R861" s="6" t="n"/>
      <c r="S861" s="7">
        <f>IF(OR(O861="",Q861=""),"",IFERROR(IF(AND(INDEX(Fees!$D$5:$D$15,MATCH(O861,Fees!$A$5:$A$15,0))&gt;0,Q861&lt;INDEX(Fees!$D$5:$D$15,MATCH(O861,Fees!$A$5:$A$15,0))),Q861*INDEX(Fees!$E$5:$E$15,MATCH(O861,Fees!$A$5:$A$15,0))+INDEX(Fees!$F$5:$F$15,MATCH(O861,Fees!$A$5:$A$15,0)),Q861*INDEX(Fees!$B$5:$B$15,MATCH(O861,Fees!$A$5:$A$15,0))+INDEX(Fees!$C$5:$C$15,MATCH(O861,Fees!$A$5:$A$15,0))),""))</f>
        <v/>
      </c>
      <c r="T861" s="6" t="n"/>
      <c r="U861" s="7">
        <f>IF(AND(N861="Sold",Q861&lt;&gt;""),Q861-N(I861)-N(R861)-IF(T861&lt;&gt;"",T861,N(S861)),"")</f>
        <v/>
      </c>
      <c r="V861" s="8">
        <f>IF(AND(U861&lt;&gt;"",N(Q861)&gt;0),U861/Q861,"")</f>
        <v/>
      </c>
      <c r="W861" s="9">
        <f>IF(AND(ISNUMBER(P861),ISNUMBER(L861)),P861-L861,"")</f>
        <v/>
      </c>
      <c r="X861" s="4" t="n"/>
    </row>
    <row r="862">
      <c r="A862" s="4" t="n"/>
      <c r="B862" s="4" t="n"/>
      <c r="C862" s="4" t="n"/>
      <c r="D862" s="4" t="n"/>
      <c r="E862" s="4" t="n"/>
      <c r="F862" s="4" t="n"/>
      <c r="G862" s="4" t="n"/>
      <c r="H862" s="5" t="n"/>
      <c r="I862" s="6" t="n"/>
      <c r="J862" s="4" t="n"/>
      <c r="K862" s="4" t="n"/>
      <c r="L862" s="5" t="n"/>
      <c r="M862" s="6" t="n"/>
      <c r="N862" s="4" t="n"/>
      <c r="O862" s="4" t="n"/>
      <c r="P862" s="5" t="n"/>
      <c r="Q862" s="6" t="n"/>
      <c r="R862" s="6" t="n"/>
      <c r="S862" s="7">
        <f>IF(OR(O862="",Q862=""),"",IFERROR(IF(AND(INDEX(Fees!$D$5:$D$15,MATCH(O862,Fees!$A$5:$A$15,0))&gt;0,Q862&lt;INDEX(Fees!$D$5:$D$15,MATCH(O862,Fees!$A$5:$A$15,0))),Q862*INDEX(Fees!$E$5:$E$15,MATCH(O862,Fees!$A$5:$A$15,0))+INDEX(Fees!$F$5:$F$15,MATCH(O862,Fees!$A$5:$A$15,0)),Q862*INDEX(Fees!$B$5:$B$15,MATCH(O862,Fees!$A$5:$A$15,0))+INDEX(Fees!$C$5:$C$15,MATCH(O862,Fees!$A$5:$A$15,0))),""))</f>
        <v/>
      </c>
      <c r="T862" s="6" t="n"/>
      <c r="U862" s="7">
        <f>IF(AND(N862="Sold",Q862&lt;&gt;""),Q862-N(I862)-N(R862)-IF(T862&lt;&gt;"",T862,N(S862)),"")</f>
        <v/>
      </c>
      <c r="V862" s="8">
        <f>IF(AND(U862&lt;&gt;"",N(Q862)&gt;0),U862/Q862,"")</f>
        <v/>
      </c>
      <c r="W862" s="9">
        <f>IF(AND(ISNUMBER(P862),ISNUMBER(L862)),P862-L862,"")</f>
        <v/>
      </c>
      <c r="X862" s="4" t="n"/>
    </row>
    <row r="863">
      <c r="A863" s="4" t="n"/>
      <c r="B863" s="4" t="n"/>
      <c r="C863" s="4" t="n"/>
      <c r="D863" s="4" t="n"/>
      <c r="E863" s="4" t="n"/>
      <c r="F863" s="4" t="n"/>
      <c r="G863" s="4" t="n"/>
      <c r="H863" s="5" t="n"/>
      <c r="I863" s="6" t="n"/>
      <c r="J863" s="4" t="n"/>
      <c r="K863" s="4" t="n"/>
      <c r="L863" s="5" t="n"/>
      <c r="M863" s="6" t="n"/>
      <c r="N863" s="4" t="n"/>
      <c r="O863" s="4" t="n"/>
      <c r="P863" s="5" t="n"/>
      <c r="Q863" s="6" t="n"/>
      <c r="R863" s="6" t="n"/>
      <c r="S863" s="7">
        <f>IF(OR(O863="",Q863=""),"",IFERROR(IF(AND(INDEX(Fees!$D$5:$D$15,MATCH(O863,Fees!$A$5:$A$15,0))&gt;0,Q863&lt;INDEX(Fees!$D$5:$D$15,MATCH(O863,Fees!$A$5:$A$15,0))),Q863*INDEX(Fees!$E$5:$E$15,MATCH(O863,Fees!$A$5:$A$15,0))+INDEX(Fees!$F$5:$F$15,MATCH(O863,Fees!$A$5:$A$15,0)),Q863*INDEX(Fees!$B$5:$B$15,MATCH(O863,Fees!$A$5:$A$15,0))+INDEX(Fees!$C$5:$C$15,MATCH(O863,Fees!$A$5:$A$15,0))),""))</f>
        <v/>
      </c>
      <c r="T863" s="6" t="n"/>
      <c r="U863" s="7">
        <f>IF(AND(N863="Sold",Q863&lt;&gt;""),Q863-N(I863)-N(R863)-IF(T863&lt;&gt;"",T863,N(S863)),"")</f>
        <v/>
      </c>
      <c r="V863" s="8">
        <f>IF(AND(U863&lt;&gt;"",N(Q863)&gt;0),U863/Q863,"")</f>
        <v/>
      </c>
      <c r="W863" s="9">
        <f>IF(AND(ISNUMBER(P863),ISNUMBER(L863)),P863-L863,"")</f>
        <v/>
      </c>
      <c r="X863" s="4" t="n"/>
    </row>
    <row r="864">
      <c r="A864" s="4" t="n"/>
      <c r="B864" s="4" t="n"/>
      <c r="C864" s="4" t="n"/>
      <c r="D864" s="4" t="n"/>
      <c r="E864" s="4" t="n"/>
      <c r="F864" s="4" t="n"/>
      <c r="G864" s="4" t="n"/>
      <c r="H864" s="5" t="n"/>
      <c r="I864" s="6" t="n"/>
      <c r="J864" s="4" t="n"/>
      <c r="K864" s="4" t="n"/>
      <c r="L864" s="5" t="n"/>
      <c r="M864" s="6" t="n"/>
      <c r="N864" s="4" t="n"/>
      <c r="O864" s="4" t="n"/>
      <c r="P864" s="5" t="n"/>
      <c r="Q864" s="6" t="n"/>
      <c r="R864" s="6" t="n"/>
      <c r="S864" s="7">
        <f>IF(OR(O864="",Q864=""),"",IFERROR(IF(AND(INDEX(Fees!$D$5:$D$15,MATCH(O864,Fees!$A$5:$A$15,0))&gt;0,Q864&lt;INDEX(Fees!$D$5:$D$15,MATCH(O864,Fees!$A$5:$A$15,0))),Q864*INDEX(Fees!$E$5:$E$15,MATCH(O864,Fees!$A$5:$A$15,0))+INDEX(Fees!$F$5:$F$15,MATCH(O864,Fees!$A$5:$A$15,0)),Q864*INDEX(Fees!$B$5:$B$15,MATCH(O864,Fees!$A$5:$A$15,0))+INDEX(Fees!$C$5:$C$15,MATCH(O864,Fees!$A$5:$A$15,0))),""))</f>
        <v/>
      </c>
      <c r="T864" s="6" t="n"/>
      <c r="U864" s="7">
        <f>IF(AND(N864="Sold",Q864&lt;&gt;""),Q864-N(I864)-N(R864)-IF(T864&lt;&gt;"",T864,N(S864)),"")</f>
        <v/>
      </c>
      <c r="V864" s="8">
        <f>IF(AND(U864&lt;&gt;"",N(Q864)&gt;0),U864/Q864,"")</f>
        <v/>
      </c>
      <c r="W864" s="9">
        <f>IF(AND(ISNUMBER(P864),ISNUMBER(L864)),P864-L864,"")</f>
        <v/>
      </c>
      <c r="X864" s="4" t="n"/>
    </row>
    <row r="865">
      <c r="A865" s="4" t="n"/>
      <c r="B865" s="4" t="n"/>
      <c r="C865" s="4" t="n"/>
      <c r="D865" s="4" t="n"/>
      <c r="E865" s="4" t="n"/>
      <c r="F865" s="4" t="n"/>
      <c r="G865" s="4" t="n"/>
      <c r="H865" s="5" t="n"/>
      <c r="I865" s="6" t="n"/>
      <c r="J865" s="4" t="n"/>
      <c r="K865" s="4" t="n"/>
      <c r="L865" s="5" t="n"/>
      <c r="M865" s="6" t="n"/>
      <c r="N865" s="4" t="n"/>
      <c r="O865" s="4" t="n"/>
      <c r="P865" s="5" t="n"/>
      <c r="Q865" s="6" t="n"/>
      <c r="R865" s="6" t="n"/>
      <c r="S865" s="7">
        <f>IF(OR(O865="",Q865=""),"",IFERROR(IF(AND(INDEX(Fees!$D$5:$D$15,MATCH(O865,Fees!$A$5:$A$15,0))&gt;0,Q865&lt;INDEX(Fees!$D$5:$D$15,MATCH(O865,Fees!$A$5:$A$15,0))),Q865*INDEX(Fees!$E$5:$E$15,MATCH(O865,Fees!$A$5:$A$15,0))+INDEX(Fees!$F$5:$F$15,MATCH(O865,Fees!$A$5:$A$15,0)),Q865*INDEX(Fees!$B$5:$B$15,MATCH(O865,Fees!$A$5:$A$15,0))+INDEX(Fees!$C$5:$C$15,MATCH(O865,Fees!$A$5:$A$15,0))),""))</f>
        <v/>
      </c>
      <c r="T865" s="6" t="n"/>
      <c r="U865" s="7">
        <f>IF(AND(N865="Sold",Q865&lt;&gt;""),Q865-N(I865)-N(R865)-IF(T865&lt;&gt;"",T865,N(S865)),"")</f>
        <v/>
      </c>
      <c r="V865" s="8">
        <f>IF(AND(U865&lt;&gt;"",N(Q865)&gt;0),U865/Q865,"")</f>
        <v/>
      </c>
      <c r="W865" s="9">
        <f>IF(AND(ISNUMBER(P865),ISNUMBER(L865)),P865-L865,"")</f>
        <v/>
      </c>
      <c r="X865" s="4" t="n"/>
    </row>
    <row r="866">
      <c r="A866" s="4" t="n"/>
      <c r="B866" s="4" t="n"/>
      <c r="C866" s="4" t="n"/>
      <c r="D866" s="4" t="n"/>
      <c r="E866" s="4" t="n"/>
      <c r="F866" s="4" t="n"/>
      <c r="G866" s="4" t="n"/>
      <c r="H866" s="5" t="n"/>
      <c r="I866" s="6" t="n"/>
      <c r="J866" s="4" t="n"/>
      <c r="K866" s="4" t="n"/>
      <c r="L866" s="5" t="n"/>
      <c r="M866" s="6" t="n"/>
      <c r="N866" s="4" t="n"/>
      <c r="O866" s="4" t="n"/>
      <c r="P866" s="5" t="n"/>
      <c r="Q866" s="6" t="n"/>
      <c r="R866" s="6" t="n"/>
      <c r="S866" s="7">
        <f>IF(OR(O866="",Q866=""),"",IFERROR(IF(AND(INDEX(Fees!$D$5:$D$15,MATCH(O866,Fees!$A$5:$A$15,0))&gt;0,Q866&lt;INDEX(Fees!$D$5:$D$15,MATCH(O866,Fees!$A$5:$A$15,0))),Q866*INDEX(Fees!$E$5:$E$15,MATCH(O866,Fees!$A$5:$A$15,0))+INDEX(Fees!$F$5:$F$15,MATCH(O866,Fees!$A$5:$A$15,0)),Q866*INDEX(Fees!$B$5:$B$15,MATCH(O866,Fees!$A$5:$A$15,0))+INDEX(Fees!$C$5:$C$15,MATCH(O866,Fees!$A$5:$A$15,0))),""))</f>
        <v/>
      </c>
      <c r="T866" s="6" t="n"/>
      <c r="U866" s="7">
        <f>IF(AND(N866="Sold",Q866&lt;&gt;""),Q866-N(I866)-N(R866)-IF(T866&lt;&gt;"",T866,N(S866)),"")</f>
        <v/>
      </c>
      <c r="V866" s="8">
        <f>IF(AND(U866&lt;&gt;"",N(Q866)&gt;0),U866/Q866,"")</f>
        <v/>
      </c>
      <c r="W866" s="9">
        <f>IF(AND(ISNUMBER(P866),ISNUMBER(L866)),P866-L866,"")</f>
        <v/>
      </c>
      <c r="X866" s="4" t="n"/>
    </row>
    <row r="867">
      <c r="A867" s="4" t="n"/>
      <c r="B867" s="4" t="n"/>
      <c r="C867" s="4" t="n"/>
      <c r="D867" s="4" t="n"/>
      <c r="E867" s="4" t="n"/>
      <c r="F867" s="4" t="n"/>
      <c r="G867" s="4" t="n"/>
      <c r="H867" s="5" t="n"/>
      <c r="I867" s="6" t="n"/>
      <c r="J867" s="4" t="n"/>
      <c r="K867" s="4" t="n"/>
      <c r="L867" s="5" t="n"/>
      <c r="M867" s="6" t="n"/>
      <c r="N867" s="4" t="n"/>
      <c r="O867" s="4" t="n"/>
      <c r="P867" s="5" t="n"/>
      <c r="Q867" s="6" t="n"/>
      <c r="R867" s="6" t="n"/>
      <c r="S867" s="7">
        <f>IF(OR(O867="",Q867=""),"",IFERROR(IF(AND(INDEX(Fees!$D$5:$D$15,MATCH(O867,Fees!$A$5:$A$15,0))&gt;0,Q867&lt;INDEX(Fees!$D$5:$D$15,MATCH(O867,Fees!$A$5:$A$15,0))),Q867*INDEX(Fees!$E$5:$E$15,MATCH(O867,Fees!$A$5:$A$15,0))+INDEX(Fees!$F$5:$F$15,MATCH(O867,Fees!$A$5:$A$15,0)),Q867*INDEX(Fees!$B$5:$B$15,MATCH(O867,Fees!$A$5:$A$15,0))+INDEX(Fees!$C$5:$C$15,MATCH(O867,Fees!$A$5:$A$15,0))),""))</f>
        <v/>
      </c>
      <c r="T867" s="6" t="n"/>
      <c r="U867" s="7">
        <f>IF(AND(N867="Sold",Q867&lt;&gt;""),Q867-N(I867)-N(R867)-IF(T867&lt;&gt;"",T867,N(S867)),"")</f>
        <v/>
      </c>
      <c r="V867" s="8">
        <f>IF(AND(U867&lt;&gt;"",N(Q867)&gt;0),U867/Q867,"")</f>
        <v/>
      </c>
      <c r="W867" s="9">
        <f>IF(AND(ISNUMBER(P867),ISNUMBER(L867)),P867-L867,"")</f>
        <v/>
      </c>
      <c r="X867" s="4" t="n"/>
    </row>
    <row r="868">
      <c r="A868" s="4" t="n"/>
      <c r="B868" s="4" t="n"/>
      <c r="C868" s="4" t="n"/>
      <c r="D868" s="4" t="n"/>
      <c r="E868" s="4" t="n"/>
      <c r="F868" s="4" t="n"/>
      <c r="G868" s="4" t="n"/>
      <c r="H868" s="5" t="n"/>
      <c r="I868" s="6" t="n"/>
      <c r="J868" s="4" t="n"/>
      <c r="K868" s="4" t="n"/>
      <c r="L868" s="5" t="n"/>
      <c r="M868" s="6" t="n"/>
      <c r="N868" s="4" t="n"/>
      <c r="O868" s="4" t="n"/>
      <c r="P868" s="5" t="n"/>
      <c r="Q868" s="6" t="n"/>
      <c r="R868" s="6" t="n"/>
      <c r="S868" s="7">
        <f>IF(OR(O868="",Q868=""),"",IFERROR(IF(AND(INDEX(Fees!$D$5:$D$15,MATCH(O868,Fees!$A$5:$A$15,0))&gt;0,Q868&lt;INDEX(Fees!$D$5:$D$15,MATCH(O868,Fees!$A$5:$A$15,0))),Q868*INDEX(Fees!$E$5:$E$15,MATCH(O868,Fees!$A$5:$A$15,0))+INDEX(Fees!$F$5:$F$15,MATCH(O868,Fees!$A$5:$A$15,0)),Q868*INDEX(Fees!$B$5:$B$15,MATCH(O868,Fees!$A$5:$A$15,0))+INDEX(Fees!$C$5:$C$15,MATCH(O868,Fees!$A$5:$A$15,0))),""))</f>
        <v/>
      </c>
      <c r="T868" s="6" t="n"/>
      <c r="U868" s="7">
        <f>IF(AND(N868="Sold",Q868&lt;&gt;""),Q868-N(I868)-N(R868)-IF(T868&lt;&gt;"",T868,N(S868)),"")</f>
        <v/>
      </c>
      <c r="V868" s="8">
        <f>IF(AND(U868&lt;&gt;"",N(Q868)&gt;0),U868/Q868,"")</f>
        <v/>
      </c>
      <c r="W868" s="9">
        <f>IF(AND(ISNUMBER(P868),ISNUMBER(L868)),P868-L868,"")</f>
        <v/>
      </c>
      <c r="X868" s="4" t="n"/>
    </row>
    <row r="869">
      <c r="A869" s="4" t="n"/>
      <c r="B869" s="4" t="n"/>
      <c r="C869" s="4" t="n"/>
      <c r="D869" s="4" t="n"/>
      <c r="E869" s="4" t="n"/>
      <c r="F869" s="4" t="n"/>
      <c r="G869" s="4" t="n"/>
      <c r="H869" s="5" t="n"/>
      <c r="I869" s="6" t="n"/>
      <c r="J869" s="4" t="n"/>
      <c r="K869" s="4" t="n"/>
      <c r="L869" s="5" t="n"/>
      <c r="M869" s="6" t="n"/>
      <c r="N869" s="4" t="n"/>
      <c r="O869" s="4" t="n"/>
      <c r="P869" s="5" t="n"/>
      <c r="Q869" s="6" t="n"/>
      <c r="R869" s="6" t="n"/>
      <c r="S869" s="7">
        <f>IF(OR(O869="",Q869=""),"",IFERROR(IF(AND(INDEX(Fees!$D$5:$D$15,MATCH(O869,Fees!$A$5:$A$15,0))&gt;0,Q869&lt;INDEX(Fees!$D$5:$D$15,MATCH(O869,Fees!$A$5:$A$15,0))),Q869*INDEX(Fees!$E$5:$E$15,MATCH(O869,Fees!$A$5:$A$15,0))+INDEX(Fees!$F$5:$F$15,MATCH(O869,Fees!$A$5:$A$15,0)),Q869*INDEX(Fees!$B$5:$B$15,MATCH(O869,Fees!$A$5:$A$15,0))+INDEX(Fees!$C$5:$C$15,MATCH(O869,Fees!$A$5:$A$15,0))),""))</f>
        <v/>
      </c>
      <c r="T869" s="6" t="n"/>
      <c r="U869" s="7">
        <f>IF(AND(N869="Sold",Q869&lt;&gt;""),Q869-N(I869)-N(R869)-IF(T869&lt;&gt;"",T869,N(S869)),"")</f>
        <v/>
      </c>
      <c r="V869" s="8">
        <f>IF(AND(U869&lt;&gt;"",N(Q869)&gt;0),U869/Q869,"")</f>
        <v/>
      </c>
      <c r="W869" s="9">
        <f>IF(AND(ISNUMBER(P869),ISNUMBER(L869)),P869-L869,"")</f>
        <v/>
      </c>
      <c r="X869" s="4" t="n"/>
    </row>
    <row r="870">
      <c r="A870" s="4" t="n"/>
      <c r="B870" s="4" t="n"/>
      <c r="C870" s="4" t="n"/>
      <c r="D870" s="4" t="n"/>
      <c r="E870" s="4" t="n"/>
      <c r="F870" s="4" t="n"/>
      <c r="G870" s="4" t="n"/>
      <c r="H870" s="5" t="n"/>
      <c r="I870" s="6" t="n"/>
      <c r="J870" s="4" t="n"/>
      <c r="K870" s="4" t="n"/>
      <c r="L870" s="5" t="n"/>
      <c r="M870" s="6" t="n"/>
      <c r="N870" s="4" t="n"/>
      <c r="O870" s="4" t="n"/>
      <c r="P870" s="5" t="n"/>
      <c r="Q870" s="6" t="n"/>
      <c r="R870" s="6" t="n"/>
      <c r="S870" s="7">
        <f>IF(OR(O870="",Q870=""),"",IFERROR(IF(AND(INDEX(Fees!$D$5:$D$15,MATCH(O870,Fees!$A$5:$A$15,0))&gt;0,Q870&lt;INDEX(Fees!$D$5:$D$15,MATCH(O870,Fees!$A$5:$A$15,0))),Q870*INDEX(Fees!$E$5:$E$15,MATCH(O870,Fees!$A$5:$A$15,0))+INDEX(Fees!$F$5:$F$15,MATCH(O870,Fees!$A$5:$A$15,0)),Q870*INDEX(Fees!$B$5:$B$15,MATCH(O870,Fees!$A$5:$A$15,0))+INDEX(Fees!$C$5:$C$15,MATCH(O870,Fees!$A$5:$A$15,0))),""))</f>
        <v/>
      </c>
      <c r="T870" s="6" t="n"/>
      <c r="U870" s="7">
        <f>IF(AND(N870="Sold",Q870&lt;&gt;""),Q870-N(I870)-N(R870)-IF(T870&lt;&gt;"",T870,N(S870)),"")</f>
        <v/>
      </c>
      <c r="V870" s="8">
        <f>IF(AND(U870&lt;&gt;"",N(Q870)&gt;0),U870/Q870,"")</f>
        <v/>
      </c>
      <c r="W870" s="9">
        <f>IF(AND(ISNUMBER(P870),ISNUMBER(L870)),P870-L870,"")</f>
        <v/>
      </c>
      <c r="X870" s="4" t="n"/>
    </row>
    <row r="871">
      <c r="A871" s="4" t="n"/>
      <c r="B871" s="4" t="n"/>
      <c r="C871" s="4" t="n"/>
      <c r="D871" s="4" t="n"/>
      <c r="E871" s="4" t="n"/>
      <c r="F871" s="4" t="n"/>
      <c r="G871" s="4" t="n"/>
      <c r="H871" s="5" t="n"/>
      <c r="I871" s="6" t="n"/>
      <c r="J871" s="4" t="n"/>
      <c r="K871" s="4" t="n"/>
      <c r="L871" s="5" t="n"/>
      <c r="M871" s="6" t="n"/>
      <c r="N871" s="4" t="n"/>
      <c r="O871" s="4" t="n"/>
      <c r="P871" s="5" t="n"/>
      <c r="Q871" s="6" t="n"/>
      <c r="R871" s="6" t="n"/>
      <c r="S871" s="7">
        <f>IF(OR(O871="",Q871=""),"",IFERROR(IF(AND(INDEX(Fees!$D$5:$D$15,MATCH(O871,Fees!$A$5:$A$15,0))&gt;0,Q871&lt;INDEX(Fees!$D$5:$D$15,MATCH(O871,Fees!$A$5:$A$15,0))),Q871*INDEX(Fees!$E$5:$E$15,MATCH(O871,Fees!$A$5:$A$15,0))+INDEX(Fees!$F$5:$F$15,MATCH(O871,Fees!$A$5:$A$15,0)),Q871*INDEX(Fees!$B$5:$B$15,MATCH(O871,Fees!$A$5:$A$15,0))+INDEX(Fees!$C$5:$C$15,MATCH(O871,Fees!$A$5:$A$15,0))),""))</f>
        <v/>
      </c>
      <c r="T871" s="6" t="n"/>
      <c r="U871" s="7">
        <f>IF(AND(N871="Sold",Q871&lt;&gt;""),Q871-N(I871)-N(R871)-IF(T871&lt;&gt;"",T871,N(S871)),"")</f>
        <v/>
      </c>
      <c r="V871" s="8">
        <f>IF(AND(U871&lt;&gt;"",N(Q871)&gt;0),U871/Q871,"")</f>
        <v/>
      </c>
      <c r="W871" s="9">
        <f>IF(AND(ISNUMBER(P871),ISNUMBER(L871)),P871-L871,"")</f>
        <v/>
      </c>
      <c r="X871" s="4" t="n"/>
    </row>
    <row r="872">
      <c r="A872" s="4" t="n"/>
      <c r="B872" s="4" t="n"/>
      <c r="C872" s="4" t="n"/>
      <c r="D872" s="4" t="n"/>
      <c r="E872" s="4" t="n"/>
      <c r="F872" s="4" t="n"/>
      <c r="G872" s="4" t="n"/>
      <c r="H872" s="5" t="n"/>
      <c r="I872" s="6" t="n"/>
      <c r="J872" s="4" t="n"/>
      <c r="K872" s="4" t="n"/>
      <c r="L872" s="5" t="n"/>
      <c r="M872" s="6" t="n"/>
      <c r="N872" s="4" t="n"/>
      <c r="O872" s="4" t="n"/>
      <c r="P872" s="5" t="n"/>
      <c r="Q872" s="6" t="n"/>
      <c r="R872" s="6" t="n"/>
      <c r="S872" s="7">
        <f>IF(OR(O872="",Q872=""),"",IFERROR(IF(AND(INDEX(Fees!$D$5:$D$15,MATCH(O872,Fees!$A$5:$A$15,0))&gt;0,Q872&lt;INDEX(Fees!$D$5:$D$15,MATCH(O872,Fees!$A$5:$A$15,0))),Q872*INDEX(Fees!$E$5:$E$15,MATCH(O872,Fees!$A$5:$A$15,0))+INDEX(Fees!$F$5:$F$15,MATCH(O872,Fees!$A$5:$A$15,0)),Q872*INDEX(Fees!$B$5:$B$15,MATCH(O872,Fees!$A$5:$A$15,0))+INDEX(Fees!$C$5:$C$15,MATCH(O872,Fees!$A$5:$A$15,0))),""))</f>
        <v/>
      </c>
      <c r="T872" s="6" t="n"/>
      <c r="U872" s="7">
        <f>IF(AND(N872="Sold",Q872&lt;&gt;""),Q872-N(I872)-N(R872)-IF(T872&lt;&gt;"",T872,N(S872)),"")</f>
        <v/>
      </c>
      <c r="V872" s="8">
        <f>IF(AND(U872&lt;&gt;"",N(Q872)&gt;0),U872/Q872,"")</f>
        <v/>
      </c>
      <c r="W872" s="9">
        <f>IF(AND(ISNUMBER(P872),ISNUMBER(L872)),P872-L872,"")</f>
        <v/>
      </c>
      <c r="X872" s="4" t="n"/>
    </row>
    <row r="873">
      <c r="A873" s="4" t="n"/>
      <c r="B873" s="4" t="n"/>
      <c r="C873" s="4" t="n"/>
      <c r="D873" s="4" t="n"/>
      <c r="E873" s="4" t="n"/>
      <c r="F873" s="4" t="n"/>
      <c r="G873" s="4" t="n"/>
      <c r="H873" s="5" t="n"/>
      <c r="I873" s="6" t="n"/>
      <c r="J873" s="4" t="n"/>
      <c r="K873" s="4" t="n"/>
      <c r="L873" s="5" t="n"/>
      <c r="M873" s="6" t="n"/>
      <c r="N873" s="4" t="n"/>
      <c r="O873" s="4" t="n"/>
      <c r="P873" s="5" t="n"/>
      <c r="Q873" s="6" t="n"/>
      <c r="R873" s="6" t="n"/>
      <c r="S873" s="7">
        <f>IF(OR(O873="",Q873=""),"",IFERROR(IF(AND(INDEX(Fees!$D$5:$D$15,MATCH(O873,Fees!$A$5:$A$15,0))&gt;0,Q873&lt;INDEX(Fees!$D$5:$D$15,MATCH(O873,Fees!$A$5:$A$15,0))),Q873*INDEX(Fees!$E$5:$E$15,MATCH(O873,Fees!$A$5:$A$15,0))+INDEX(Fees!$F$5:$F$15,MATCH(O873,Fees!$A$5:$A$15,0)),Q873*INDEX(Fees!$B$5:$B$15,MATCH(O873,Fees!$A$5:$A$15,0))+INDEX(Fees!$C$5:$C$15,MATCH(O873,Fees!$A$5:$A$15,0))),""))</f>
        <v/>
      </c>
      <c r="T873" s="6" t="n"/>
      <c r="U873" s="7">
        <f>IF(AND(N873="Sold",Q873&lt;&gt;""),Q873-N(I873)-N(R873)-IF(T873&lt;&gt;"",T873,N(S873)),"")</f>
        <v/>
      </c>
      <c r="V873" s="8">
        <f>IF(AND(U873&lt;&gt;"",N(Q873)&gt;0),U873/Q873,"")</f>
        <v/>
      </c>
      <c r="W873" s="9">
        <f>IF(AND(ISNUMBER(P873),ISNUMBER(L873)),P873-L873,"")</f>
        <v/>
      </c>
      <c r="X873" s="4" t="n"/>
    </row>
    <row r="874">
      <c r="A874" s="4" t="n"/>
      <c r="B874" s="4" t="n"/>
      <c r="C874" s="4" t="n"/>
      <c r="D874" s="4" t="n"/>
      <c r="E874" s="4" t="n"/>
      <c r="F874" s="4" t="n"/>
      <c r="G874" s="4" t="n"/>
      <c r="H874" s="5" t="n"/>
      <c r="I874" s="6" t="n"/>
      <c r="J874" s="4" t="n"/>
      <c r="K874" s="4" t="n"/>
      <c r="L874" s="5" t="n"/>
      <c r="M874" s="6" t="n"/>
      <c r="N874" s="4" t="n"/>
      <c r="O874" s="4" t="n"/>
      <c r="P874" s="5" t="n"/>
      <c r="Q874" s="6" t="n"/>
      <c r="R874" s="6" t="n"/>
      <c r="S874" s="7">
        <f>IF(OR(O874="",Q874=""),"",IFERROR(IF(AND(INDEX(Fees!$D$5:$D$15,MATCH(O874,Fees!$A$5:$A$15,0))&gt;0,Q874&lt;INDEX(Fees!$D$5:$D$15,MATCH(O874,Fees!$A$5:$A$15,0))),Q874*INDEX(Fees!$E$5:$E$15,MATCH(O874,Fees!$A$5:$A$15,0))+INDEX(Fees!$F$5:$F$15,MATCH(O874,Fees!$A$5:$A$15,0)),Q874*INDEX(Fees!$B$5:$B$15,MATCH(O874,Fees!$A$5:$A$15,0))+INDEX(Fees!$C$5:$C$15,MATCH(O874,Fees!$A$5:$A$15,0))),""))</f>
        <v/>
      </c>
      <c r="T874" s="6" t="n"/>
      <c r="U874" s="7">
        <f>IF(AND(N874="Sold",Q874&lt;&gt;""),Q874-N(I874)-N(R874)-IF(T874&lt;&gt;"",T874,N(S874)),"")</f>
        <v/>
      </c>
      <c r="V874" s="8">
        <f>IF(AND(U874&lt;&gt;"",N(Q874)&gt;0),U874/Q874,"")</f>
        <v/>
      </c>
      <c r="W874" s="9">
        <f>IF(AND(ISNUMBER(P874),ISNUMBER(L874)),P874-L874,"")</f>
        <v/>
      </c>
      <c r="X874" s="4" t="n"/>
    </row>
    <row r="875">
      <c r="A875" s="4" t="n"/>
      <c r="B875" s="4" t="n"/>
      <c r="C875" s="4" t="n"/>
      <c r="D875" s="4" t="n"/>
      <c r="E875" s="4" t="n"/>
      <c r="F875" s="4" t="n"/>
      <c r="G875" s="4" t="n"/>
      <c r="H875" s="5" t="n"/>
      <c r="I875" s="6" t="n"/>
      <c r="J875" s="4" t="n"/>
      <c r="K875" s="4" t="n"/>
      <c r="L875" s="5" t="n"/>
      <c r="M875" s="6" t="n"/>
      <c r="N875" s="4" t="n"/>
      <c r="O875" s="4" t="n"/>
      <c r="P875" s="5" t="n"/>
      <c r="Q875" s="6" t="n"/>
      <c r="R875" s="6" t="n"/>
      <c r="S875" s="7">
        <f>IF(OR(O875="",Q875=""),"",IFERROR(IF(AND(INDEX(Fees!$D$5:$D$15,MATCH(O875,Fees!$A$5:$A$15,0))&gt;0,Q875&lt;INDEX(Fees!$D$5:$D$15,MATCH(O875,Fees!$A$5:$A$15,0))),Q875*INDEX(Fees!$E$5:$E$15,MATCH(O875,Fees!$A$5:$A$15,0))+INDEX(Fees!$F$5:$F$15,MATCH(O875,Fees!$A$5:$A$15,0)),Q875*INDEX(Fees!$B$5:$B$15,MATCH(O875,Fees!$A$5:$A$15,0))+INDEX(Fees!$C$5:$C$15,MATCH(O875,Fees!$A$5:$A$15,0))),""))</f>
        <v/>
      </c>
      <c r="T875" s="6" t="n"/>
      <c r="U875" s="7">
        <f>IF(AND(N875="Sold",Q875&lt;&gt;""),Q875-N(I875)-N(R875)-IF(T875&lt;&gt;"",T875,N(S875)),"")</f>
        <v/>
      </c>
      <c r="V875" s="8">
        <f>IF(AND(U875&lt;&gt;"",N(Q875)&gt;0),U875/Q875,"")</f>
        <v/>
      </c>
      <c r="W875" s="9">
        <f>IF(AND(ISNUMBER(P875),ISNUMBER(L875)),P875-L875,"")</f>
        <v/>
      </c>
      <c r="X875" s="4" t="n"/>
    </row>
    <row r="876">
      <c r="A876" s="4" t="n"/>
      <c r="B876" s="4" t="n"/>
      <c r="C876" s="4" t="n"/>
      <c r="D876" s="4" t="n"/>
      <c r="E876" s="4" t="n"/>
      <c r="F876" s="4" t="n"/>
      <c r="G876" s="4" t="n"/>
      <c r="H876" s="5" t="n"/>
      <c r="I876" s="6" t="n"/>
      <c r="J876" s="4" t="n"/>
      <c r="K876" s="4" t="n"/>
      <c r="L876" s="5" t="n"/>
      <c r="M876" s="6" t="n"/>
      <c r="N876" s="4" t="n"/>
      <c r="O876" s="4" t="n"/>
      <c r="P876" s="5" t="n"/>
      <c r="Q876" s="6" t="n"/>
      <c r="R876" s="6" t="n"/>
      <c r="S876" s="7">
        <f>IF(OR(O876="",Q876=""),"",IFERROR(IF(AND(INDEX(Fees!$D$5:$D$15,MATCH(O876,Fees!$A$5:$A$15,0))&gt;0,Q876&lt;INDEX(Fees!$D$5:$D$15,MATCH(O876,Fees!$A$5:$A$15,0))),Q876*INDEX(Fees!$E$5:$E$15,MATCH(O876,Fees!$A$5:$A$15,0))+INDEX(Fees!$F$5:$F$15,MATCH(O876,Fees!$A$5:$A$15,0)),Q876*INDEX(Fees!$B$5:$B$15,MATCH(O876,Fees!$A$5:$A$15,0))+INDEX(Fees!$C$5:$C$15,MATCH(O876,Fees!$A$5:$A$15,0))),""))</f>
        <v/>
      </c>
      <c r="T876" s="6" t="n"/>
      <c r="U876" s="7">
        <f>IF(AND(N876="Sold",Q876&lt;&gt;""),Q876-N(I876)-N(R876)-IF(T876&lt;&gt;"",T876,N(S876)),"")</f>
        <v/>
      </c>
      <c r="V876" s="8">
        <f>IF(AND(U876&lt;&gt;"",N(Q876)&gt;0),U876/Q876,"")</f>
        <v/>
      </c>
      <c r="W876" s="9">
        <f>IF(AND(ISNUMBER(P876),ISNUMBER(L876)),P876-L876,"")</f>
        <v/>
      </c>
      <c r="X876" s="4" t="n"/>
    </row>
    <row r="877">
      <c r="A877" s="4" t="n"/>
      <c r="B877" s="4" t="n"/>
      <c r="C877" s="4" t="n"/>
      <c r="D877" s="4" t="n"/>
      <c r="E877" s="4" t="n"/>
      <c r="F877" s="4" t="n"/>
      <c r="G877" s="4" t="n"/>
      <c r="H877" s="5" t="n"/>
      <c r="I877" s="6" t="n"/>
      <c r="J877" s="4" t="n"/>
      <c r="K877" s="4" t="n"/>
      <c r="L877" s="5" t="n"/>
      <c r="M877" s="6" t="n"/>
      <c r="N877" s="4" t="n"/>
      <c r="O877" s="4" t="n"/>
      <c r="P877" s="5" t="n"/>
      <c r="Q877" s="6" t="n"/>
      <c r="R877" s="6" t="n"/>
      <c r="S877" s="7">
        <f>IF(OR(O877="",Q877=""),"",IFERROR(IF(AND(INDEX(Fees!$D$5:$D$15,MATCH(O877,Fees!$A$5:$A$15,0))&gt;0,Q877&lt;INDEX(Fees!$D$5:$D$15,MATCH(O877,Fees!$A$5:$A$15,0))),Q877*INDEX(Fees!$E$5:$E$15,MATCH(O877,Fees!$A$5:$A$15,0))+INDEX(Fees!$F$5:$F$15,MATCH(O877,Fees!$A$5:$A$15,0)),Q877*INDEX(Fees!$B$5:$B$15,MATCH(O877,Fees!$A$5:$A$15,0))+INDEX(Fees!$C$5:$C$15,MATCH(O877,Fees!$A$5:$A$15,0))),""))</f>
        <v/>
      </c>
      <c r="T877" s="6" t="n"/>
      <c r="U877" s="7">
        <f>IF(AND(N877="Sold",Q877&lt;&gt;""),Q877-N(I877)-N(R877)-IF(T877&lt;&gt;"",T877,N(S877)),"")</f>
        <v/>
      </c>
      <c r="V877" s="8">
        <f>IF(AND(U877&lt;&gt;"",N(Q877)&gt;0),U877/Q877,"")</f>
        <v/>
      </c>
      <c r="W877" s="9">
        <f>IF(AND(ISNUMBER(P877),ISNUMBER(L877)),P877-L877,"")</f>
        <v/>
      </c>
      <c r="X877" s="4" t="n"/>
    </row>
    <row r="878">
      <c r="A878" s="4" t="n"/>
      <c r="B878" s="4" t="n"/>
      <c r="C878" s="4" t="n"/>
      <c r="D878" s="4" t="n"/>
      <c r="E878" s="4" t="n"/>
      <c r="F878" s="4" t="n"/>
      <c r="G878" s="4" t="n"/>
      <c r="H878" s="5" t="n"/>
      <c r="I878" s="6" t="n"/>
      <c r="J878" s="4" t="n"/>
      <c r="K878" s="4" t="n"/>
      <c r="L878" s="5" t="n"/>
      <c r="M878" s="6" t="n"/>
      <c r="N878" s="4" t="n"/>
      <c r="O878" s="4" t="n"/>
      <c r="P878" s="5" t="n"/>
      <c r="Q878" s="6" t="n"/>
      <c r="R878" s="6" t="n"/>
      <c r="S878" s="7">
        <f>IF(OR(O878="",Q878=""),"",IFERROR(IF(AND(INDEX(Fees!$D$5:$D$15,MATCH(O878,Fees!$A$5:$A$15,0))&gt;0,Q878&lt;INDEX(Fees!$D$5:$D$15,MATCH(O878,Fees!$A$5:$A$15,0))),Q878*INDEX(Fees!$E$5:$E$15,MATCH(O878,Fees!$A$5:$A$15,0))+INDEX(Fees!$F$5:$F$15,MATCH(O878,Fees!$A$5:$A$15,0)),Q878*INDEX(Fees!$B$5:$B$15,MATCH(O878,Fees!$A$5:$A$15,0))+INDEX(Fees!$C$5:$C$15,MATCH(O878,Fees!$A$5:$A$15,0))),""))</f>
        <v/>
      </c>
      <c r="T878" s="6" t="n"/>
      <c r="U878" s="7">
        <f>IF(AND(N878="Sold",Q878&lt;&gt;""),Q878-N(I878)-N(R878)-IF(T878&lt;&gt;"",T878,N(S878)),"")</f>
        <v/>
      </c>
      <c r="V878" s="8">
        <f>IF(AND(U878&lt;&gt;"",N(Q878)&gt;0),U878/Q878,"")</f>
        <v/>
      </c>
      <c r="W878" s="9">
        <f>IF(AND(ISNUMBER(P878),ISNUMBER(L878)),P878-L878,"")</f>
        <v/>
      </c>
      <c r="X878" s="4" t="n"/>
    </row>
    <row r="879">
      <c r="A879" s="4" t="n"/>
      <c r="B879" s="4" t="n"/>
      <c r="C879" s="4" t="n"/>
      <c r="D879" s="4" t="n"/>
      <c r="E879" s="4" t="n"/>
      <c r="F879" s="4" t="n"/>
      <c r="G879" s="4" t="n"/>
      <c r="H879" s="5" t="n"/>
      <c r="I879" s="6" t="n"/>
      <c r="J879" s="4" t="n"/>
      <c r="K879" s="4" t="n"/>
      <c r="L879" s="5" t="n"/>
      <c r="M879" s="6" t="n"/>
      <c r="N879" s="4" t="n"/>
      <c r="O879" s="4" t="n"/>
      <c r="P879" s="5" t="n"/>
      <c r="Q879" s="6" t="n"/>
      <c r="R879" s="6" t="n"/>
      <c r="S879" s="7">
        <f>IF(OR(O879="",Q879=""),"",IFERROR(IF(AND(INDEX(Fees!$D$5:$D$15,MATCH(O879,Fees!$A$5:$A$15,0))&gt;0,Q879&lt;INDEX(Fees!$D$5:$D$15,MATCH(O879,Fees!$A$5:$A$15,0))),Q879*INDEX(Fees!$E$5:$E$15,MATCH(O879,Fees!$A$5:$A$15,0))+INDEX(Fees!$F$5:$F$15,MATCH(O879,Fees!$A$5:$A$15,0)),Q879*INDEX(Fees!$B$5:$B$15,MATCH(O879,Fees!$A$5:$A$15,0))+INDEX(Fees!$C$5:$C$15,MATCH(O879,Fees!$A$5:$A$15,0))),""))</f>
        <v/>
      </c>
      <c r="T879" s="6" t="n"/>
      <c r="U879" s="7">
        <f>IF(AND(N879="Sold",Q879&lt;&gt;""),Q879-N(I879)-N(R879)-IF(T879&lt;&gt;"",T879,N(S879)),"")</f>
        <v/>
      </c>
      <c r="V879" s="8">
        <f>IF(AND(U879&lt;&gt;"",N(Q879)&gt;0),U879/Q879,"")</f>
        <v/>
      </c>
      <c r="W879" s="9">
        <f>IF(AND(ISNUMBER(P879),ISNUMBER(L879)),P879-L879,"")</f>
        <v/>
      </c>
      <c r="X879" s="4" t="n"/>
    </row>
    <row r="880">
      <c r="A880" s="4" t="n"/>
      <c r="B880" s="4" t="n"/>
      <c r="C880" s="4" t="n"/>
      <c r="D880" s="4" t="n"/>
      <c r="E880" s="4" t="n"/>
      <c r="F880" s="4" t="n"/>
      <c r="G880" s="4" t="n"/>
      <c r="H880" s="5" t="n"/>
      <c r="I880" s="6" t="n"/>
      <c r="J880" s="4" t="n"/>
      <c r="K880" s="4" t="n"/>
      <c r="L880" s="5" t="n"/>
      <c r="M880" s="6" t="n"/>
      <c r="N880" s="4" t="n"/>
      <c r="O880" s="4" t="n"/>
      <c r="P880" s="5" t="n"/>
      <c r="Q880" s="6" t="n"/>
      <c r="R880" s="6" t="n"/>
      <c r="S880" s="7">
        <f>IF(OR(O880="",Q880=""),"",IFERROR(IF(AND(INDEX(Fees!$D$5:$D$15,MATCH(O880,Fees!$A$5:$A$15,0))&gt;0,Q880&lt;INDEX(Fees!$D$5:$D$15,MATCH(O880,Fees!$A$5:$A$15,0))),Q880*INDEX(Fees!$E$5:$E$15,MATCH(O880,Fees!$A$5:$A$15,0))+INDEX(Fees!$F$5:$F$15,MATCH(O880,Fees!$A$5:$A$15,0)),Q880*INDEX(Fees!$B$5:$B$15,MATCH(O880,Fees!$A$5:$A$15,0))+INDEX(Fees!$C$5:$C$15,MATCH(O880,Fees!$A$5:$A$15,0))),""))</f>
        <v/>
      </c>
      <c r="T880" s="6" t="n"/>
      <c r="U880" s="7">
        <f>IF(AND(N880="Sold",Q880&lt;&gt;""),Q880-N(I880)-N(R880)-IF(T880&lt;&gt;"",T880,N(S880)),"")</f>
        <v/>
      </c>
      <c r="V880" s="8">
        <f>IF(AND(U880&lt;&gt;"",N(Q880)&gt;0),U880/Q880,"")</f>
        <v/>
      </c>
      <c r="W880" s="9">
        <f>IF(AND(ISNUMBER(P880),ISNUMBER(L880)),P880-L880,"")</f>
        <v/>
      </c>
      <c r="X880" s="4" t="n"/>
    </row>
    <row r="881">
      <c r="A881" s="4" t="n"/>
      <c r="B881" s="4" t="n"/>
      <c r="C881" s="4" t="n"/>
      <c r="D881" s="4" t="n"/>
      <c r="E881" s="4" t="n"/>
      <c r="F881" s="4" t="n"/>
      <c r="G881" s="4" t="n"/>
      <c r="H881" s="5" t="n"/>
      <c r="I881" s="6" t="n"/>
      <c r="J881" s="4" t="n"/>
      <c r="K881" s="4" t="n"/>
      <c r="L881" s="5" t="n"/>
      <c r="M881" s="6" t="n"/>
      <c r="N881" s="4" t="n"/>
      <c r="O881" s="4" t="n"/>
      <c r="P881" s="5" t="n"/>
      <c r="Q881" s="6" t="n"/>
      <c r="R881" s="6" t="n"/>
      <c r="S881" s="7">
        <f>IF(OR(O881="",Q881=""),"",IFERROR(IF(AND(INDEX(Fees!$D$5:$D$15,MATCH(O881,Fees!$A$5:$A$15,0))&gt;0,Q881&lt;INDEX(Fees!$D$5:$D$15,MATCH(O881,Fees!$A$5:$A$15,0))),Q881*INDEX(Fees!$E$5:$E$15,MATCH(O881,Fees!$A$5:$A$15,0))+INDEX(Fees!$F$5:$F$15,MATCH(O881,Fees!$A$5:$A$15,0)),Q881*INDEX(Fees!$B$5:$B$15,MATCH(O881,Fees!$A$5:$A$15,0))+INDEX(Fees!$C$5:$C$15,MATCH(O881,Fees!$A$5:$A$15,0))),""))</f>
        <v/>
      </c>
      <c r="T881" s="6" t="n"/>
      <c r="U881" s="7">
        <f>IF(AND(N881="Sold",Q881&lt;&gt;""),Q881-N(I881)-N(R881)-IF(T881&lt;&gt;"",T881,N(S881)),"")</f>
        <v/>
      </c>
      <c r="V881" s="8">
        <f>IF(AND(U881&lt;&gt;"",N(Q881)&gt;0),U881/Q881,"")</f>
        <v/>
      </c>
      <c r="W881" s="9">
        <f>IF(AND(ISNUMBER(P881),ISNUMBER(L881)),P881-L881,"")</f>
        <v/>
      </c>
      <c r="X881" s="4" t="n"/>
    </row>
    <row r="882">
      <c r="A882" s="4" t="n"/>
      <c r="B882" s="4" t="n"/>
      <c r="C882" s="4" t="n"/>
      <c r="D882" s="4" t="n"/>
      <c r="E882" s="4" t="n"/>
      <c r="F882" s="4" t="n"/>
      <c r="G882" s="4" t="n"/>
      <c r="H882" s="5" t="n"/>
      <c r="I882" s="6" t="n"/>
      <c r="J882" s="4" t="n"/>
      <c r="K882" s="4" t="n"/>
      <c r="L882" s="5" t="n"/>
      <c r="M882" s="6" t="n"/>
      <c r="N882" s="4" t="n"/>
      <c r="O882" s="4" t="n"/>
      <c r="P882" s="5" t="n"/>
      <c r="Q882" s="6" t="n"/>
      <c r="R882" s="6" t="n"/>
      <c r="S882" s="7">
        <f>IF(OR(O882="",Q882=""),"",IFERROR(IF(AND(INDEX(Fees!$D$5:$D$15,MATCH(O882,Fees!$A$5:$A$15,0))&gt;0,Q882&lt;INDEX(Fees!$D$5:$D$15,MATCH(O882,Fees!$A$5:$A$15,0))),Q882*INDEX(Fees!$E$5:$E$15,MATCH(O882,Fees!$A$5:$A$15,0))+INDEX(Fees!$F$5:$F$15,MATCH(O882,Fees!$A$5:$A$15,0)),Q882*INDEX(Fees!$B$5:$B$15,MATCH(O882,Fees!$A$5:$A$15,0))+INDEX(Fees!$C$5:$C$15,MATCH(O882,Fees!$A$5:$A$15,0))),""))</f>
        <v/>
      </c>
      <c r="T882" s="6" t="n"/>
      <c r="U882" s="7">
        <f>IF(AND(N882="Sold",Q882&lt;&gt;""),Q882-N(I882)-N(R882)-IF(T882&lt;&gt;"",T882,N(S882)),"")</f>
        <v/>
      </c>
      <c r="V882" s="8">
        <f>IF(AND(U882&lt;&gt;"",N(Q882)&gt;0),U882/Q882,"")</f>
        <v/>
      </c>
      <c r="W882" s="9">
        <f>IF(AND(ISNUMBER(P882),ISNUMBER(L882)),P882-L882,"")</f>
        <v/>
      </c>
      <c r="X882" s="4" t="n"/>
    </row>
    <row r="883">
      <c r="A883" s="4" t="n"/>
      <c r="B883" s="4" t="n"/>
      <c r="C883" s="4" t="n"/>
      <c r="D883" s="4" t="n"/>
      <c r="E883" s="4" t="n"/>
      <c r="F883" s="4" t="n"/>
      <c r="G883" s="4" t="n"/>
      <c r="H883" s="5" t="n"/>
      <c r="I883" s="6" t="n"/>
      <c r="J883" s="4" t="n"/>
      <c r="K883" s="4" t="n"/>
      <c r="L883" s="5" t="n"/>
      <c r="M883" s="6" t="n"/>
      <c r="N883" s="4" t="n"/>
      <c r="O883" s="4" t="n"/>
      <c r="P883" s="5" t="n"/>
      <c r="Q883" s="6" t="n"/>
      <c r="R883" s="6" t="n"/>
      <c r="S883" s="7">
        <f>IF(OR(O883="",Q883=""),"",IFERROR(IF(AND(INDEX(Fees!$D$5:$D$15,MATCH(O883,Fees!$A$5:$A$15,0))&gt;0,Q883&lt;INDEX(Fees!$D$5:$D$15,MATCH(O883,Fees!$A$5:$A$15,0))),Q883*INDEX(Fees!$E$5:$E$15,MATCH(O883,Fees!$A$5:$A$15,0))+INDEX(Fees!$F$5:$F$15,MATCH(O883,Fees!$A$5:$A$15,0)),Q883*INDEX(Fees!$B$5:$B$15,MATCH(O883,Fees!$A$5:$A$15,0))+INDEX(Fees!$C$5:$C$15,MATCH(O883,Fees!$A$5:$A$15,0))),""))</f>
        <v/>
      </c>
      <c r="T883" s="6" t="n"/>
      <c r="U883" s="7">
        <f>IF(AND(N883="Sold",Q883&lt;&gt;""),Q883-N(I883)-N(R883)-IF(T883&lt;&gt;"",T883,N(S883)),"")</f>
        <v/>
      </c>
      <c r="V883" s="8">
        <f>IF(AND(U883&lt;&gt;"",N(Q883)&gt;0),U883/Q883,"")</f>
        <v/>
      </c>
      <c r="W883" s="9">
        <f>IF(AND(ISNUMBER(P883),ISNUMBER(L883)),P883-L883,"")</f>
        <v/>
      </c>
      <c r="X883" s="4" t="n"/>
    </row>
    <row r="884">
      <c r="A884" s="4" t="n"/>
      <c r="B884" s="4" t="n"/>
      <c r="C884" s="4" t="n"/>
      <c r="D884" s="4" t="n"/>
      <c r="E884" s="4" t="n"/>
      <c r="F884" s="4" t="n"/>
      <c r="G884" s="4" t="n"/>
      <c r="H884" s="5" t="n"/>
      <c r="I884" s="6" t="n"/>
      <c r="J884" s="4" t="n"/>
      <c r="K884" s="4" t="n"/>
      <c r="L884" s="5" t="n"/>
      <c r="M884" s="6" t="n"/>
      <c r="N884" s="4" t="n"/>
      <c r="O884" s="4" t="n"/>
      <c r="P884" s="5" t="n"/>
      <c r="Q884" s="6" t="n"/>
      <c r="R884" s="6" t="n"/>
      <c r="S884" s="7">
        <f>IF(OR(O884="",Q884=""),"",IFERROR(IF(AND(INDEX(Fees!$D$5:$D$15,MATCH(O884,Fees!$A$5:$A$15,0))&gt;0,Q884&lt;INDEX(Fees!$D$5:$D$15,MATCH(O884,Fees!$A$5:$A$15,0))),Q884*INDEX(Fees!$E$5:$E$15,MATCH(O884,Fees!$A$5:$A$15,0))+INDEX(Fees!$F$5:$F$15,MATCH(O884,Fees!$A$5:$A$15,0)),Q884*INDEX(Fees!$B$5:$B$15,MATCH(O884,Fees!$A$5:$A$15,0))+INDEX(Fees!$C$5:$C$15,MATCH(O884,Fees!$A$5:$A$15,0))),""))</f>
        <v/>
      </c>
      <c r="T884" s="6" t="n"/>
      <c r="U884" s="7">
        <f>IF(AND(N884="Sold",Q884&lt;&gt;""),Q884-N(I884)-N(R884)-IF(T884&lt;&gt;"",T884,N(S884)),"")</f>
        <v/>
      </c>
      <c r="V884" s="8">
        <f>IF(AND(U884&lt;&gt;"",N(Q884)&gt;0),U884/Q884,"")</f>
        <v/>
      </c>
      <c r="W884" s="9">
        <f>IF(AND(ISNUMBER(P884),ISNUMBER(L884)),P884-L884,"")</f>
        <v/>
      </c>
      <c r="X884" s="4" t="n"/>
    </row>
    <row r="885">
      <c r="A885" s="4" t="n"/>
      <c r="B885" s="4" t="n"/>
      <c r="C885" s="4" t="n"/>
      <c r="D885" s="4" t="n"/>
      <c r="E885" s="4" t="n"/>
      <c r="F885" s="4" t="n"/>
      <c r="G885" s="4" t="n"/>
      <c r="H885" s="5" t="n"/>
      <c r="I885" s="6" t="n"/>
      <c r="J885" s="4" t="n"/>
      <c r="K885" s="4" t="n"/>
      <c r="L885" s="5" t="n"/>
      <c r="M885" s="6" t="n"/>
      <c r="N885" s="4" t="n"/>
      <c r="O885" s="4" t="n"/>
      <c r="P885" s="5" t="n"/>
      <c r="Q885" s="6" t="n"/>
      <c r="R885" s="6" t="n"/>
      <c r="S885" s="7">
        <f>IF(OR(O885="",Q885=""),"",IFERROR(IF(AND(INDEX(Fees!$D$5:$D$15,MATCH(O885,Fees!$A$5:$A$15,0))&gt;0,Q885&lt;INDEX(Fees!$D$5:$D$15,MATCH(O885,Fees!$A$5:$A$15,0))),Q885*INDEX(Fees!$E$5:$E$15,MATCH(O885,Fees!$A$5:$A$15,0))+INDEX(Fees!$F$5:$F$15,MATCH(O885,Fees!$A$5:$A$15,0)),Q885*INDEX(Fees!$B$5:$B$15,MATCH(O885,Fees!$A$5:$A$15,0))+INDEX(Fees!$C$5:$C$15,MATCH(O885,Fees!$A$5:$A$15,0))),""))</f>
        <v/>
      </c>
      <c r="T885" s="6" t="n"/>
      <c r="U885" s="7">
        <f>IF(AND(N885="Sold",Q885&lt;&gt;""),Q885-N(I885)-N(R885)-IF(T885&lt;&gt;"",T885,N(S885)),"")</f>
        <v/>
      </c>
      <c r="V885" s="8">
        <f>IF(AND(U885&lt;&gt;"",N(Q885)&gt;0),U885/Q885,"")</f>
        <v/>
      </c>
      <c r="W885" s="9">
        <f>IF(AND(ISNUMBER(P885),ISNUMBER(L885)),P885-L885,"")</f>
        <v/>
      </c>
      <c r="X885" s="4" t="n"/>
    </row>
    <row r="886">
      <c r="A886" s="4" t="n"/>
      <c r="B886" s="4" t="n"/>
      <c r="C886" s="4" t="n"/>
      <c r="D886" s="4" t="n"/>
      <c r="E886" s="4" t="n"/>
      <c r="F886" s="4" t="n"/>
      <c r="G886" s="4" t="n"/>
      <c r="H886" s="5" t="n"/>
      <c r="I886" s="6" t="n"/>
      <c r="J886" s="4" t="n"/>
      <c r="K886" s="4" t="n"/>
      <c r="L886" s="5" t="n"/>
      <c r="M886" s="6" t="n"/>
      <c r="N886" s="4" t="n"/>
      <c r="O886" s="4" t="n"/>
      <c r="P886" s="5" t="n"/>
      <c r="Q886" s="6" t="n"/>
      <c r="R886" s="6" t="n"/>
      <c r="S886" s="7">
        <f>IF(OR(O886="",Q886=""),"",IFERROR(IF(AND(INDEX(Fees!$D$5:$D$15,MATCH(O886,Fees!$A$5:$A$15,0))&gt;0,Q886&lt;INDEX(Fees!$D$5:$D$15,MATCH(O886,Fees!$A$5:$A$15,0))),Q886*INDEX(Fees!$E$5:$E$15,MATCH(O886,Fees!$A$5:$A$15,0))+INDEX(Fees!$F$5:$F$15,MATCH(O886,Fees!$A$5:$A$15,0)),Q886*INDEX(Fees!$B$5:$B$15,MATCH(O886,Fees!$A$5:$A$15,0))+INDEX(Fees!$C$5:$C$15,MATCH(O886,Fees!$A$5:$A$15,0))),""))</f>
        <v/>
      </c>
      <c r="T886" s="6" t="n"/>
      <c r="U886" s="7">
        <f>IF(AND(N886="Sold",Q886&lt;&gt;""),Q886-N(I886)-N(R886)-IF(T886&lt;&gt;"",T886,N(S886)),"")</f>
        <v/>
      </c>
      <c r="V886" s="8">
        <f>IF(AND(U886&lt;&gt;"",N(Q886)&gt;0),U886/Q886,"")</f>
        <v/>
      </c>
      <c r="W886" s="9">
        <f>IF(AND(ISNUMBER(P886),ISNUMBER(L886)),P886-L886,"")</f>
        <v/>
      </c>
      <c r="X886" s="4" t="n"/>
    </row>
    <row r="887">
      <c r="A887" s="4" t="n"/>
      <c r="B887" s="4" t="n"/>
      <c r="C887" s="4" t="n"/>
      <c r="D887" s="4" t="n"/>
      <c r="E887" s="4" t="n"/>
      <c r="F887" s="4" t="n"/>
      <c r="G887" s="4" t="n"/>
      <c r="H887" s="5" t="n"/>
      <c r="I887" s="6" t="n"/>
      <c r="J887" s="4" t="n"/>
      <c r="K887" s="4" t="n"/>
      <c r="L887" s="5" t="n"/>
      <c r="M887" s="6" t="n"/>
      <c r="N887" s="4" t="n"/>
      <c r="O887" s="4" t="n"/>
      <c r="P887" s="5" t="n"/>
      <c r="Q887" s="6" t="n"/>
      <c r="R887" s="6" t="n"/>
      <c r="S887" s="7">
        <f>IF(OR(O887="",Q887=""),"",IFERROR(IF(AND(INDEX(Fees!$D$5:$D$15,MATCH(O887,Fees!$A$5:$A$15,0))&gt;0,Q887&lt;INDEX(Fees!$D$5:$D$15,MATCH(O887,Fees!$A$5:$A$15,0))),Q887*INDEX(Fees!$E$5:$E$15,MATCH(O887,Fees!$A$5:$A$15,0))+INDEX(Fees!$F$5:$F$15,MATCH(O887,Fees!$A$5:$A$15,0)),Q887*INDEX(Fees!$B$5:$B$15,MATCH(O887,Fees!$A$5:$A$15,0))+INDEX(Fees!$C$5:$C$15,MATCH(O887,Fees!$A$5:$A$15,0))),""))</f>
        <v/>
      </c>
      <c r="T887" s="6" t="n"/>
      <c r="U887" s="7">
        <f>IF(AND(N887="Sold",Q887&lt;&gt;""),Q887-N(I887)-N(R887)-IF(T887&lt;&gt;"",T887,N(S887)),"")</f>
        <v/>
      </c>
      <c r="V887" s="8">
        <f>IF(AND(U887&lt;&gt;"",N(Q887)&gt;0),U887/Q887,"")</f>
        <v/>
      </c>
      <c r="W887" s="9">
        <f>IF(AND(ISNUMBER(P887),ISNUMBER(L887)),P887-L887,"")</f>
        <v/>
      </c>
      <c r="X887" s="4" t="n"/>
    </row>
    <row r="888">
      <c r="A888" s="4" t="n"/>
      <c r="B888" s="4" t="n"/>
      <c r="C888" s="4" t="n"/>
      <c r="D888" s="4" t="n"/>
      <c r="E888" s="4" t="n"/>
      <c r="F888" s="4" t="n"/>
      <c r="G888" s="4" t="n"/>
      <c r="H888" s="5" t="n"/>
      <c r="I888" s="6" t="n"/>
      <c r="J888" s="4" t="n"/>
      <c r="K888" s="4" t="n"/>
      <c r="L888" s="5" t="n"/>
      <c r="M888" s="6" t="n"/>
      <c r="N888" s="4" t="n"/>
      <c r="O888" s="4" t="n"/>
      <c r="P888" s="5" t="n"/>
      <c r="Q888" s="6" t="n"/>
      <c r="R888" s="6" t="n"/>
      <c r="S888" s="7">
        <f>IF(OR(O888="",Q888=""),"",IFERROR(IF(AND(INDEX(Fees!$D$5:$D$15,MATCH(O888,Fees!$A$5:$A$15,0))&gt;0,Q888&lt;INDEX(Fees!$D$5:$D$15,MATCH(O888,Fees!$A$5:$A$15,0))),Q888*INDEX(Fees!$E$5:$E$15,MATCH(O888,Fees!$A$5:$A$15,0))+INDEX(Fees!$F$5:$F$15,MATCH(O888,Fees!$A$5:$A$15,0)),Q888*INDEX(Fees!$B$5:$B$15,MATCH(O888,Fees!$A$5:$A$15,0))+INDEX(Fees!$C$5:$C$15,MATCH(O888,Fees!$A$5:$A$15,0))),""))</f>
        <v/>
      </c>
      <c r="T888" s="6" t="n"/>
      <c r="U888" s="7">
        <f>IF(AND(N888="Sold",Q888&lt;&gt;""),Q888-N(I888)-N(R888)-IF(T888&lt;&gt;"",T888,N(S888)),"")</f>
        <v/>
      </c>
      <c r="V888" s="8">
        <f>IF(AND(U888&lt;&gt;"",N(Q888)&gt;0),U888/Q888,"")</f>
        <v/>
      </c>
      <c r="W888" s="9">
        <f>IF(AND(ISNUMBER(P888),ISNUMBER(L888)),P888-L888,"")</f>
        <v/>
      </c>
      <c r="X888" s="4" t="n"/>
    </row>
    <row r="889">
      <c r="A889" s="4" t="n"/>
      <c r="B889" s="4" t="n"/>
      <c r="C889" s="4" t="n"/>
      <c r="D889" s="4" t="n"/>
      <c r="E889" s="4" t="n"/>
      <c r="F889" s="4" t="n"/>
      <c r="G889" s="4" t="n"/>
      <c r="H889" s="5" t="n"/>
      <c r="I889" s="6" t="n"/>
      <c r="J889" s="4" t="n"/>
      <c r="K889" s="4" t="n"/>
      <c r="L889" s="5" t="n"/>
      <c r="M889" s="6" t="n"/>
      <c r="N889" s="4" t="n"/>
      <c r="O889" s="4" t="n"/>
      <c r="P889" s="5" t="n"/>
      <c r="Q889" s="6" t="n"/>
      <c r="R889" s="6" t="n"/>
      <c r="S889" s="7">
        <f>IF(OR(O889="",Q889=""),"",IFERROR(IF(AND(INDEX(Fees!$D$5:$D$15,MATCH(O889,Fees!$A$5:$A$15,0))&gt;0,Q889&lt;INDEX(Fees!$D$5:$D$15,MATCH(O889,Fees!$A$5:$A$15,0))),Q889*INDEX(Fees!$E$5:$E$15,MATCH(O889,Fees!$A$5:$A$15,0))+INDEX(Fees!$F$5:$F$15,MATCH(O889,Fees!$A$5:$A$15,0)),Q889*INDEX(Fees!$B$5:$B$15,MATCH(O889,Fees!$A$5:$A$15,0))+INDEX(Fees!$C$5:$C$15,MATCH(O889,Fees!$A$5:$A$15,0))),""))</f>
        <v/>
      </c>
      <c r="T889" s="6" t="n"/>
      <c r="U889" s="7">
        <f>IF(AND(N889="Sold",Q889&lt;&gt;""),Q889-N(I889)-N(R889)-IF(T889&lt;&gt;"",T889,N(S889)),"")</f>
        <v/>
      </c>
      <c r="V889" s="8">
        <f>IF(AND(U889&lt;&gt;"",N(Q889)&gt;0),U889/Q889,"")</f>
        <v/>
      </c>
      <c r="W889" s="9">
        <f>IF(AND(ISNUMBER(P889),ISNUMBER(L889)),P889-L889,"")</f>
        <v/>
      </c>
      <c r="X889" s="4" t="n"/>
    </row>
    <row r="890">
      <c r="A890" s="4" t="n"/>
      <c r="B890" s="4" t="n"/>
      <c r="C890" s="4" t="n"/>
      <c r="D890" s="4" t="n"/>
      <c r="E890" s="4" t="n"/>
      <c r="F890" s="4" t="n"/>
      <c r="G890" s="4" t="n"/>
      <c r="H890" s="5" t="n"/>
      <c r="I890" s="6" t="n"/>
      <c r="J890" s="4" t="n"/>
      <c r="K890" s="4" t="n"/>
      <c r="L890" s="5" t="n"/>
      <c r="M890" s="6" t="n"/>
      <c r="N890" s="4" t="n"/>
      <c r="O890" s="4" t="n"/>
      <c r="P890" s="5" t="n"/>
      <c r="Q890" s="6" t="n"/>
      <c r="R890" s="6" t="n"/>
      <c r="S890" s="7">
        <f>IF(OR(O890="",Q890=""),"",IFERROR(IF(AND(INDEX(Fees!$D$5:$D$15,MATCH(O890,Fees!$A$5:$A$15,0))&gt;0,Q890&lt;INDEX(Fees!$D$5:$D$15,MATCH(O890,Fees!$A$5:$A$15,0))),Q890*INDEX(Fees!$E$5:$E$15,MATCH(O890,Fees!$A$5:$A$15,0))+INDEX(Fees!$F$5:$F$15,MATCH(O890,Fees!$A$5:$A$15,0)),Q890*INDEX(Fees!$B$5:$B$15,MATCH(O890,Fees!$A$5:$A$15,0))+INDEX(Fees!$C$5:$C$15,MATCH(O890,Fees!$A$5:$A$15,0))),""))</f>
        <v/>
      </c>
      <c r="T890" s="6" t="n"/>
      <c r="U890" s="7">
        <f>IF(AND(N890="Sold",Q890&lt;&gt;""),Q890-N(I890)-N(R890)-IF(T890&lt;&gt;"",T890,N(S890)),"")</f>
        <v/>
      </c>
      <c r="V890" s="8">
        <f>IF(AND(U890&lt;&gt;"",N(Q890)&gt;0),U890/Q890,"")</f>
        <v/>
      </c>
      <c r="W890" s="9">
        <f>IF(AND(ISNUMBER(P890),ISNUMBER(L890)),P890-L890,"")</f>
        <v/>
      </c>
      <c r="X890" s="4" t="n"/>
    </row>
    <row r="891">
      <c r="A891" s="4" t="n"/>
      <c r="B891" s="4" t="n"/>
      <c r="C891" s="4" t="n"/>
      <c r="D891" s="4" t="n"/>
      <c r="E891" s="4" t="n"/>
      <c r="F891" s="4" t="n"/>
      <c r="G891" s="4" t="n"/>
      <c r="H891" s="5" t="n"/>
      <c r="I891" s="6" t="n"/>
      <c r="J891" s="4" t="n"/>
      <c r="K891" s="4" t="n"/>
      <c r="L891" s="5" t="n"/>
      <c r="M891" s="6" t="n"/>
      <c r="N891" s="4" t="n"/>
      <c r="O891" s="4" t="n"/>
      <c r="P891" s="5" t="n"/>
      <c r="Q891" s="6" t="n"/>
      <c r="R891" s="6" t="n"/>
      <c r="S891" s="7">
        <f>IF(OR(O891="",Q891=""),"",IFERROR(IF(AND(INDEX(Fees!$D$5:$D$15,MATCH(O891,Fees!$A$5:$A$15,0))&gt;0,Q891&lt;INDEX(Fees!$D$5:$D$15,MATCH(O891,Fees!$A$5:$A$15,0))),Q891*INDEX(Fees!$E$5:$E$15,MATCH(O891,Fees!$A$5:$A$15,0))+INDEX(Fees!$F$5:$F$15,MATCH(O891,Fees!$A$5:$A$15,0)),Q891*INDEX(Fees!$B$5:$B$15,MATCH(O891,Fees!$A$5:$A$15,0))+INDEX(Fees!$C$5:$C$15,MATCH(O891,Fees!$A$5:$A$15,0))),""))</f>
        <v/>
      </c>
      <c r="T891" s="6" t="n"/>
      <c r="U891" s="7">
        <f>IF(AND(N891="Sold",Q891&lt;&gt;""),Q891-N(I891)-N(R891)-IF(T891&lt;&gt;"",T891,N(S891)),"")</f>
        <v/>
      </c>
      <c r="V891" s="8">
        <f>IF(AND(U891&lt;&gt;"",N(Q891)&gt;0),U891/Q891,"")</f>
        <v/>
      </c>
      <c r="W891" s="9">
        <f>IF(AND(ISNUMBER(P891),ISNUMBER(L891)),P891-L891,"")</f>
        <v/>
      </c>
      <c r="X891" s="4" t="n"/>
    </row>
    <row r="892">
      <c r="A892" s="4" t="n"/>
      <c r="B892" s="4" t="n"/>
      <c r="C892" s="4" t="n"/>
      <c r="D892" s="4" t="n"/>
      <c r="E892" s="4" t="n"/>
      <c r="F892" s="4" t="n"/>
      <c r="G892" s="4" t="n"/>
      <c r="H892" s="5" t="n"/>
      <c r="I892" s="6" t="n"/>
      <c r="J892" s="4" t="n"/>
      <c r="K892" s="4" t="n"/>
      <c r="L892" s="5" t="n"/>
      <c r="M892" s="6" t="n"/>
      <c r="N892" s="4" t="n"/>
      <c r="O892" s="4" t="n"/>
      <c r="P892" s="5" t="n"/>
      <c r="Q892" s="6" t="n"/>
      <c r="R892" s="6" t="n"/>
      <c r="S892" s="7">
        <f>IF(OR(O892="",Q892=""),"",IFERROR(IF(AND(INDEX(Fees!$D$5:$D$15,MATCH(O892,Fees!$A$5:$A$15,0))&gt;0,Q892&lt;INDEX(Fees!$D$5:$D$15,MATCH(O892,Fees!$A$5:$A$15,0))),Q892*INDEX(Fees!$E$5:$E$15,MATCH(O892,Fees!$A$5:$A$15,0))+INDEX(Fees!$F$5:$F$15,MATCH(O892,Fees!$A$5:$A$15,0)),Q892*INDEX(Fees!$B$5:$B$15,MATCH(O892,Fees!$A$5:$A$15,0))+INDEX(Fees!$C$5:$C$15,MATCH(O892,Fees!$A$5:$A$15,0))),""))</f>
        <v/>
      </c>
      <c r="T892" s="6" t="n"/>
      <c r="U892" s="7">
        <f>IF(AND(N892="Sold",Q892&lt;&gt;""),Q892-N(I892)-N(R892)-IF(T892&lt;&gt;"",T892,N(S892)),"")</f>
        <v/>
      </c>
      <c r="V892" s="8">
        <f>IF(AND(U892&lt;&gt;"",N(Q892)&gt;0),U892/Q892,"")</f>
        <v/>
      </c>
      <c r="W892" s="9">
        <f>IF(AND(ISNUMBER(P892),ISNUMBER(L892)),P892-L892,"")</f>
        <v/>
      </c>
      <c r="X892" s="4" t="n"/>
    </row>
    <row r="893">
      <c r="A893" s="4" t="n"/>
      <c r="B893" s="4" t="n"/>
      <c r="C893" s="4" t="n"/>
      <c r="D893" s="4" t="n"/>
      <c r="E893" s="4" t="n"/>
      <c r="F893" s="4" t="n"/>
      <c r="G893" s="4" t="n"/>
      <c r="H893" s="5" t="n"/>
      <c r="I893" s="6" t="n"/>
      <c r="J893" s="4" t="n"/>
      <c r="K893" s="4" t="n"/>
      <c r="L893" s="5" t="n"/>
      <c r="M893" s="6" t="n"/>
      <c r="N893" s="4" t="n"/>
      <c r="O893" s="4" t="n"/>
      <c r="P893" s="5" t="n"/>
      <c r="Q893" s="6" t="n"/>
      <c r="R893" s="6" t="n"/>
      <c r="S893" s="7">
        <f>IF(OR(O893="",Q893=""),"",IFERROR(IF(AND(INDEX(Fees!$D$5:$D$15,MATCH(O893,Fees!$A$5:$A$15,0))&gt;0,Q893&lt;INDEX(Fees!$D$5:$D$15,MATCH(O893,Fees!$A$5:$A$15,0))),Q893*INDEX(Fees!$E$5:$E$15,MATCH(O893,Fees!$A$5:$A$15,0))+INDEX(Fees!$F$5:$F$15,MATCH(O893,Fees!$A$5:$A$15,0)),Q893*INDEX(Fees!$B$5:$B$15,MATCH(O893,Fees!$A$5:$A$15,0))+INDEX(Fees!$C$5:$C$15,MATCH(O893,Fees!$A$5:$A$15,0))),""))</f>
        <v/>
      </c>
      <c r="T893" s="6" t="n"/>
      <c r="U893" s="7">
        <f>IF(AND(N893="Sold",Q893&lt;&gt;""),Q893-N(I893)-N(R893)-IF(T893&lt;&gt;"",T893,N(S893)),"")</f>
        <v/>
      </c>
      <c r="V893" s="8">
        <f>IF(AND(U893&lt;&gt;"",N(Q893)&gt;0),U893/Q893,"")</f>
        <v/>
      </c>
      <c r="W893" s="9">
        <f>IF(AND(ISNUMBER(P893),ISNUMBER(L893)),P893-L893,"")</f>
        <v/>
      </c>
      <c r="X893" s="4" t="n"/>
    </row>
    <row r="894">
      <c r="A894" s="4" t="n"/>
      <c r="B894" s="4" t="n"/>
      <c r="C894" s="4" t="n"/>
      <c r="D894" s="4" t="n"/>
      <c r="E894" s="4" t="n"/>
      <c r="F894" s="4" t="n"/>
      <c r="G894" s="4" t="n"/>
      <c r="H894" s="5" t="n"/>
      <c r="I894" s="6" t="n"/>
      <c r="J894" s="4" t="n"/>
      <c r="K894" s="4" t="n"/>
      <c r="L894" s="5" t="n"/>
      <c r="M894" s="6" t="n"/>
      <c r="N894" s="4" t="n"/>
      <c r="O894" s="4" t="n"/>
      <c r="P894" s="5" t="n"/>
      <c r="Q894" s="6" t="n"/>
      <c r="R894" s="6" t="n"/>
      <c r="S894" s="7">
        <f>IF(OR(O894="",Q894=""),"",IFERROR(IF(AND(INDEX(Fees!$D$5:$D$15,MATCH(O894,Fees!$A$5:$A$15,0))&gt;0,Q894&lt;INDEX(Fees!$D$5:$D$15,MATCH(O894,Fees!$A$5:$A$15,0))),Q894*INDEX(Fees!$E$5:$E$15,MATCH(O894,Fees!$A$5:$A$15,0))+INDEX(Fees!$F$5:$F$15,MATCH(O894,Fees!$A$5:$A$15,0)),Q894*INDEX(Fees!$B$5:$B$15,MATCH(O894,Fees!$A$5:$A$15,0))+INDEX(Fees!$C$5:$C$15,MATCH(O894,Fees!$A$5:$A$15,0))),""))</f>
        <v/>
      </c>
      <c r="T894" s="6" t="n"/>
      <c r="U894" s="7">
        <f>IF(AND(N894="Sold",Q894&lt;&gt;""),Q894-N(I894)-N(R894)-IF(T894&lt;&gt;"",T894,N(S894)),"")</f>
        <v/>
      </c>
      <c r="V894" s="8">
        <f>IF(AND(U894&lt;&gt;"",N(Q894)&gt;0),U894/Q894,"")</f>
        <v/>
      </c>
      <c r="W894" s="9">
        <f>IF(AND(ISNUMBER(P894),ISNUMBER(L894)),P894-L894,"")</f>
        <v/>
      </c>
      <c r="X894" s="4" t="n"/>
    </row>
    <row r="895">
      <c r="A895" s="4" t="n"/>
      <c r="B895" s="4" t="n"/>
      <c r="C895" s="4" t="n"/>
      <c r="D895" s="4" t="n"/>
      <c r="E895" s="4" t="n"/>
      <c r="F895" s="4" t="n"/>
      <c r="G895" s="4" t="n"/>
      <c r="H895" s="5" t="n"/>
      <c r="I895" s="6" t="n"/>
      <c r="J895" s="4" t="n"/>
      <c r="K895" s="4" t="n"/>
      <c r="L895" s="5" t="n"/>
      <c r="M895" s="6" t="n"/>
      <c r="N895" s="4" t="n"/>
      <c r="O895" s="4" t="n"/>
      <c r="P895" s="5" t="n"/>
      <c r="Q895" s="6" t="n"/>
      <c r="R895" s="6" t="n"/>
      <c r="S895" s="7">
        <f>IF(OR(O895="",Q895=""),"",IFERROR(IF(AND(INDEX(Fees!$D$5:$D$15,MATCH(O895,Fees!$A$5:$A$15,0))&gt;0,Q895&lt;INDEX(Fees!$D$5:$D$15,MATCH(O895,Fees!$A$5:$A$15,0))),Q895*INDEX(Fees!$E$5:$E$15,MATCH(O895,Fees!$A$5:$A$15,0))+INDEX(Fees!$F$5:$F$15,MATCH(O895,Fees!$A$5:$A$15,0)),Q895*INDEX(Fees!$B$5:$B$15,MATCH(O895,Fees!$A$5:$A$15,0))+INDEX(Fees!$C$5:$C$15,MATCH(O895,Fees!$A$5:$A$15,0))),""))</f>
        <v/>
      </c>
      <c r="T895" s="6" t="n"/>
      <c r="U895" s="7">
        <f>IF(AND(N895="Sold",Q895&lt;&gt;""),Q895-N(I895)-N(R895)-IF(T895&lt;&gt;"",T895,N(S895)),"")</f>
        <v/>
      </c>
      <c r="V895" s="8">
        <f>IF(AND(U895&lt;&gt;"",N(Q895)&gt;0),U895/Q895,"")</f>
        <v/>
      </c>
      <c r="W895" s="9">
        <f>IF(AND(ISNUMBER(P895),ISNUMBER(L895)),P895-L895,"")</f>
        <v/>
      </c>
      <c r="X895" s="4" t="n"/>
    </row>
    <row r="896">
      <c r="A896" s="4" t="n"/>
      <c r="B896" s="4" t="n"/>
      <c r="C896" s="4" t="n"/>
      <c r="D896" s="4" t="n"/>
      <c r="E896" s="4" t="n"/>
      <c r="F896" s="4" t="n"/>
      <c r="G896" s="4" t="n"/>
      <c r="H896" s="5" t="n"/>
      <c r="I896" s="6" t="n"/>
      <c r="J896" s="4" t="n"/>
      <c r="K896" s="4" t="n"/>
      <c r="L896" s="5" t="n"/>
      <c r="M896" s="6" t="n"/>
      <c r="N896" s="4" t="n"/>
      <c r="O896" s="4" t="n"/>
      <c r="P896" s="5" t="n"/>
      <c r="Q896" s="6" t="n"/>
      <c r="R896" s="6" t="n"/>
      <c r="S896" s="7">
        <f>IF(OR(O896="",Q896=""),"",IFERROR(IF(AND(INDEX(Fees!$D$5:$D$15,MATCH(O896,Fees!$A$5:$A$15,0))&gt;0,Q896&lt;INDEX(Fees!$D$5:$D$15,MATCH(O896,Fees!$A$5:$A$15,0))),Q896*INDEX(Fees!$E$5:$E$15,MATCH(O896,Fees!$A$5:$A$15,0))+INDEX(Fees!$F$5:$F$15,MATCH(O896,Fees!$A$5:$A$15,0)),Q896*INDEX(Fees!$B$5:$B$15,MATCH(O896,Fees!$A$5:$A$15,0))+INDEX(Fees!$C$5:$C$15,MATCH(O896,Fees!$A$5:$A$15,0))),""))</f>
        <v/>
      </c>
      <c r="T896" s="6" t="n"/>
      <c r="U896" s="7">
        <f>IF(AND(N896="Sold",Q896&lt;&gt;""),Q896-N(I896)-N(R896)-IF(T896&lt;&gt;"",T896,N(S896)),"")</f>
        <v/>
      </c>
      <c r="V896" s="8">
        <f>IF(AND(U896&lt;&gt;"",N(Q896)&gt;0),U896/Q896,"")</f>
        <v/>
      </c>
      <c r="W896" s="9">
        <f>IF(AND(ISNUMBER(P896),ISNUMBER(L896)),P896-L896,"")</f>
        <v/>
      </c>
      <c r="X896" s="4" t="n"/>
    </row>
    <row r="897">
      <c r="A897" s="4" t="n"/>
      <c r="B897" s="4" t="n"/>
      <c r="C897" s="4" t="n"/>
      <c r="D897" s="4" t="n"/>
      <c r="E897" s="4" t="n"/>
      <c r="F897" s="4" t="n"/>
      <c r="G897" s="4" t="n"/>
      <c r="H897" s="5" t="n"/>
      <c r="I897" s="6" t="n"/>
      <c r="J897" s="4" t="n"/>
      <c r="K897" s="4" t="n"/>
      <c r="L897" s="5" t="n"/>
      <c r="M897" s="6" t="n"/>
      <c r="N897" s="4" t="n"/>
      <c r="O897" s="4" t="n"/>
      <c r="P897" s="5" t="n"/>
      <c r="Q897" s="6" t="n"/>
      <c r="R897" s="6" t="n"/>
      <c r="S897" s="7">
        <f>IF(OR(O897="",Q897=""),"",IFERROR(IF(AND(INDEX(Fees!$D$5:$D$15,MATCH(O897,Fees!$A$5:$A$15,0))&gt;0,Q897&lt;INDEX(Fees!$D$5:$D$15,MATCH(O897,Fees!$A$5:$A$15,0))),Q897*INDEX(Fees!$E$5:$E$15,MATCH(O897,Fees!$A$5:$A$15,0))+INDEX(Fees!$F$5:$F$15,MATCH(O897,Fees!$A$5:$A$15,0)),Q897*INDEX(Fees!$B$5:$B$15,MATCH(O897,Fees!$A$5:$A$15,0))+INDEX(Fees!$C$5:$C$15,MATCH(O897,Fees!$A$5:$A$15,0))),""))</f>
        <v/>
      </c>
      <c r="T897" s="6" t="n"/>
      <c r="U897" s="7">
        <f>IF(AND(N897="Sold",Q897&lt;&gt;""),Q897-N(I897)-N(R897)-IF(T897&lt;&gt;"",T897,N(S897)),"")</f>
        <v/>
      </c>
      <c r="V897" s="8">
        <f>IF(AND(U897&lt;&gt;"",N(Q897)&gt;0),U897/Q897,"")</f>
        <v/>
      </c>
      <c r="W897" s="9">
        <f>IF(AND(ISNUMBER(P897),ISNUMBER(L897)),P897-L897,"")</f>
        <v/>
      </c>
      <c r="X897" s="4" t="n"/>
    </row>
    <row r="898">
      <c r="A898" s="4" t="n"/>
      <c r="B898" s="4" t="n"/>
      <c r="C898" s="4" t="n"/>
      <c r="D898" s="4" t="n"/>
      <c r="E898" s="4" t="n"/>
      <c r="F898" s="4" t="n"/>
      <c r="G898" s="4" t="n"/>
      <c r="H898" s="5" t="n"/>
      <c r="I898" s="6" t="n"/>
      <c r="J898" s="4" t="n"/>
      <c r="K898" s="4" t="n"/>
      <c r="L898" s="5" t="n"/>
      <c r="M898" s="6" t="n"/>
      <c r="N898" s="4" t="n"/>
      <c r="O898" s="4" t="n"/>
      <c r="P898" s="5" t="n"/>
      <c r="Q898" s="6" t="n"/>
      <c r="R898" s="6" t="n"/>
      <c r="S898" s="7">
        <f>IF(OR(O898="",Q898=""),"",IFERROR(IF(AND(INDEX(Fees!$D$5:$D$15,MATCH(O898,Fees!$A$5:$A$15,0))&gt;0,Q898&lt;INDEX(Fees!$D$5:$D$15,MATCH(O898,Fees!$A$5:$A$15,0))),Q898*INDEX(Fees!$E$5:$E$15,MATCH(O898,Fees!$A$5:$A$15,0))+INDEX(Fees!$F$5:$F$15,MATCH(O898,Fees!$A$5:$A$15,0)),Q898*INDEX(Fees!$B$5:$B$15,MATCH(O898,Fees!$A$5:$A$15,0))+INDEX(Fees!$C$5:$C$15,MATCH(O898,Fees!$A$5:$A$15,0))),""))</f>
        <v/>
      </c>
      <c r="T898" s="6" t="n"/>
      <c r="U898" s="7">
        <f>IF(AND(N898="Sold",Q898&lt;&gt;""),Q898-N(I898)-N(R898)-IF(T898&lt;&gt;"",T898,N(S898)),"")</f>
        <v/>
      </c>
      <c r="V898" s="8">
        <f>IF(AND(U898&lt;&gt;"",N(Q898)&gt;0),U898/Q898,"")</f>
        <v/>
      </c>
      <c r="W898" s="9">
        <f>IF(AND(ISNUMBER(P898),ISNUMBER(L898)),P898-L898,"")</f>
        <v/>
      </c>
      <c r="X898" s="4" t="n"/>
    </row>
    <row r="899">
      <c r="A899" s="4" t="n"/>
      <c r="B899" s="4" t="n"/>
      <c r="C899" s="4" t="n"/>
      <c r="D899" s="4" t="n"/>
      <c r="E899" s="4" t="n"/>
      <c r="F899" s="4" t="n"/>
      <c r="G899" s="4" t="n"/>
      <c r="H899" s="5" t="n"/>
      <c r="I899" s="6" t="n"/>
      <c r="J899" s="4" t="n"/>
      <c r="K899" s="4" t="n"/>
      <c r="L899" s="5" t="n"/>
      <c r="M899" s="6" t="n"/>
      <c r="N899" s="4" t="n"/>
      <c r="O899" s="4" t="n"/>
      <c r="P899" s="5" t="n"/>
      <c r="Q899" s="6" t="n"/>
      <c r="R899" s="6" t="n"/>
      <c r="S899" s="7">
        <f>IF(OR(O899="",Q899=""),"",IFERROR(IF(AND(INDEX(Fees!$D$5:$D$15,MATCH(O899,Fees!$A$5:$A$15,0))&gt;0,Q899&lt;INDEX(Fees!$D$5:$D$15,MATCH(O899,Fees!$A$5:$A$15,0))),Q899*INDEX(Fees!$E$5:$E$15,MATCH(O899,Fees!$A$5:$A$15,0))+INDEX(Fees!$F$5:$F$15,MATCH(O899,Fees!$A$5:$A$15,0)),Q899*INDEX(Fees!$B$5:$B$15,MATCH(O899,Fees!$A$5:$A$15,0))+INDEX(Fees!$C$5:$C$15,MATCH(O899,Fees!$A$5:$A$15,0))),""))</f>
        <v/>
      </c>
      <c r="T899" s="6" t="n"/>
      <c r="U899" s="7">
        <f>IF(AND(N899="Sold",Q899&lt;&gt;""),Q899-N(I899)-N(R899)-IF(T899&lt;&gt;"",T899,N(S899)),"")</f>
        <v/>
      </c>
      <c r="V899" s="8">
        <f>IF(AND(U899&lt;&gt;"",N(Q899)&gt;0),U899/Q899,"")</f>
        <v/>
      </c>
      <c r="W899" s="9">
        <f>IF(AND(ISNUMBER(P899),ISNUMBER(L899)),P899-L899,"")</f>
        <v/>
      </c>
      <c r="X899" s="4" t="n"/>
    </row>
    <row r="900">
      <c r="A900" s="4" t="n"/>
      <c r="B900" s="4" t="n"/>
      <c r="C900" s="4" t="n"/>
      <c r="D900" s="4" t="n"/>
      <c r="E900" s="4" t="n"/>
      <c r="F900" s="4" t="n"/>
      <c r="G900" s="4" t="n"/>
      <c r="H900" s="5" t="n"/>
      <c r="I900" s="6" t="n"/>
      <c r="J900" s="4" t="n"/>
      <c r="K900" s="4" t="n"/>
      <c r="L900" s="5" t="n"/>
      <c r="M900" s="6" t="n"/>
      <c r="N900" s="4" t="n"/>
      <c r="O900" s="4" t="n"/>
      <c r="P900" s="5" t="n"/>
      <c r="Q900" s="6" t="n"/>
      <c r="R900" s="6" t="n"/>
      <c r="S900" s="7">
        <f>IF(OR(O900="",Q900=""),"",IFERROR(IF(AND(INDEX(Fees!$D$5:$D$15,MATCH(O900,Fees!$A$5:$A$15,0))&gt;0,Q900&lt;INDEX(Fees!$D$5:$D$15,MATCH(O900,Fees!$A$5:$A$15,0))),Q900*INDEX(Fees!$E$5:$E$15,MATCH(O900,Fees!$A$5:$A$15,0))+INDEX(Fees!$F$5:$F$15,MATCH(O900,Fees!$A$5:$A$15,0)),Q900*INDEX(Fees!$B$5:$B$15,MATCH(O900,Fees!$A$5:$A$15,0))+INDEX(Fees!$C$5:$C$15,MATCH(O900,Fees!$A$5:$A$15,0))),""))</f>
        <v/>
      </c>
      <c r="T900" s="6" t="n"/>
      <c r="U900" s="7">
        <f>IF(AND(N900="Sold",Q900&lt;&gt;""),Q900-N(I900)-N(R900)-IF(T900&lt;&gt;"",T900,N(S900)),"")</f>
        <v/>
      </c>
      <c r="V900" s="8">
        <f>IF(AND(U900&lt;&gt;"",N(Q900)&gt;0),U900/Q900,"")</f>
        <v/>
      </c>
      <c r="W900" s="9">
        <f>IF(AND(ISNUMBER(P900),ISNUMBER(L900)),P900-L900,"")</f>
        <v/>
      </c>
      <c r="X900" s="4" t="n"/>
    </row>
    <row r="901">
      <c r="A901" s="4" t="n"/>
      <c r="B901" s="4" t="n"/>
      <c r="C901" s="4" t="n"/>
      <c r="D901" s="4" t="n"/>
      <c r="E901" s="4" t="n"/>
      <c r="F901" s="4" t="n"/>
      <c r="G901" s="4" t="n"/>
      <c r="H901" s="5" t="n"/>
      <c r="I901" s="6" t="n"/>
      <c r="J901" s="4" t="n"/>
      <c r="K901" s="4" t="n"/>
      <c r="L901" s="5" t="n"/>
      <c r="M901" s="6" t="n"/>
      <c r="N901" s="4" t="n"/>
      <c r="O901" s="4" t="n"/>
      <c r="P901" s="5" t="n"/>
      <c r="Q901" s="6" t="n"/>
      <c r="R901" s="6" t="n"/>
      <c r="S901" s="7">
        <f>IF(OR(O901="",Q901=""),"",IFERROR(IF(AND(INDEX(Fees!$D$5:$D$15,MATCH(O901,Fees!$A$5:$A$15,0))&gt;0,Q901&lt;INDEX(Fees!$D$5:$D$15,MATCH(O901,Fees!$A$5:$A$15,0))),Q901*INDEX(Fees!$E$5:$E$15,MATCH(O901,Fees!$A$5:$A$15,0))+INDEX(Fees!$F$5:$F$15,MATCH(O901,Fees!$A$5:$A$15,0)),Q901*INDEX(Fees!$B$5:$B$15,MATCH(O901,Fees!$A$5:$A$15,0))+INDEX(Fees!$C$5:$C$15,MATCH(O901,Fees!$A$5:$A$15,0))),""))</f>
        <v/>
      </c>
      <c r="T901" s="6" t="n"/>
      <c r="U901" s="7">
        <f>IF(AND(N901="Sold",Q901&lt;&gt;""),Q901-N(I901)-N(R901)-IF(T901&lt;&gt;"",T901,N(S901)),"")</f>
        <v/>
      </c>
      <c r="V901" s="8">
        <f>IF(AND(U901&lt;&gt;"",N(Q901)&gt;0),U901/Q901,"")</f>
        <v/>
      </c>
      <c r="W901" s="9">
        <f>IF(AND(ISNUMBER(P901),ISNUMBER(L901)),P901-L901,"")</f>
        <v/>
      </c>
      <c r="X901" s="4" t="n"/>
    </row>
    <row r="902">
      <c r="A902" s="4" t="n"/>
      <c r="B902" s="4" t="n"/>
      <c r="C902" s="4" t="n"/>
      <c r="D902" s="4" t="n"/>
      <c r="E902" s="4" t="n"/>
      <c r="F902" s="4" t="n"/>
      <c r="G902" s="4" t="n"/>
      <c r="H902" s="5" t="n"/>
      <c r="I902" s="6" t="n"/>
      <c r="J902" s="4" t="n"/>
      <c r="K902" s="4" t="n"/>
      <c r="L902" s="5" t="n"/>
      <c r="M902" s="6" t="n"/>
      <c r="N902" s="4" t="n"/>
      <c r="O902" s="4" t="n"/>
      <c r="P902" s="5" t="n"/>
      <c r="Q902" s="6" t="n"/>
      <c r="R902" s="6" t="n"/>
      <c r="S902" s="7">
        <f>IF(OR(O902="",Q902=""),"",IFERROR(IF(AND(INDEX(Fees!$D$5:$D$15,MATCH(O902,Fees!$A$5:$A$15,0))&gt;0,Q902&lt;INDEX(Fees!$D$5:$D$15,MATCH(O902,Fees!$A$5:$A$15,0))),Q902*INDEX(Fees!$E$5:$E$15,MATCH(O902,Fees!$A$5:$A$15,0))+INDEX(Fees!$F$5:$F$15,MATCH(O902,Fees!$A$5:$A$15,0)),Q902*INDEX(Fees!$B$5:$B$15,MATCH(O902,Fees!$A$5:$A$15,0))+INDEX(Fees!$C$5:$C$15,MATCH(O902,Fees!$A$5:$A$15,0))),""))</f>
        <v/>
      </c>
      <c r="T902" s="6" t="n"/>
      <c r="U902" s="7">
        <f>IF(AND(N902="Sold",Q902&lt;&gt;""),Q902-N(I902)-N(R902)-IF(T902&lt;&gt;"",T902,N(S902)),"")</f>
        <v/>
      </c>
      <c r="V902" s="8">
        <f>IF(AND(U902&lt;&gt;"",N(Q902)&gt;0),U902/Q902,"")</f>
        <v/>
      </c>
      <c r="W902" s="9">
        <f>IF(AND(ISNUMBER(P902),ISNUMBER(L902)),P902-L902,"")</f>
        <v/>
      </c>
      <c r="X902" s="4" t="n"/>
    </row>
    <row r="903">
      <c r="A903" s="4" t="n"/>
      <c r="B903" s="4" t="n"/>
      <c r="C903" s="4" t="n"/>
      <c r="D903" s="4" t="n"/>
      <c r="E903" s="4" t="n"/>
      <c r="F903" s="4" t="n"/>
      <c r="G903" s="4" t="n"/>
      <c r="H903" s="5" t="n"/>
      <c r="I903" s="6" t="n"/>
      <c r="J903" s="4" t="n"/>
      <c r="K903" s="4" t="n"/>
      <c r="L903" s="5" t="n"/>
      <c r="M903" s="6" t="n"/>
      <c r="N903" s="4" t="n"/>
      <c r="O903" s="4" t="n"/>
      <c r="P903" s="5" t="n"/>
      <c r="Q903" s="6" t="n"/>
      <c r="R903" s="6" t="n"/>
      <c r="S903" s="7">
        <f>IF(OR(O903="",Q903=""),"",IFERROR(IF(AND(INDEX(Fees!$D$5:$D$15,MATCH(O903,Fees!$A$5:$A$15,0))&gt;0,Q903&lt;INDEX(Fees!$D$5:$D$15,MATCH(O903,Fees!$A$5:$A$15,0))),Q903*INDEX(Fees!$E$5:$E$15,MATCH(O903,Fees!$A$5:$A$15,0))+INDEX(Fees!$F$5:$F$15,MATCH(O903,Fees!$A$5:$A$15,0)),Q903*INDEX(Fees!$B$5:$B$15,MATCH(O903,Fees!$A$5:$A$15,0))+INDEX(Fees!$C$5:$C$15,MATCH(O903,Fees!$A$5:$A$15,0))),""))</f>
        <v/>
      </c>
      <c r="T903" s="6" t="n"/>
      <c r="U903" s="7">
        <f>IF(AND(N903="Sold",Q903&lt;&gt;""),Q903-N(I903)-N(R903)-IF(T903&lt;&gt;"",T903,N(S903)),"")</f>
        <v/>
      </c>
      <c r="V903" s="8">
        <f>IF(AND(U903&lt;&gt;"",N(Q903)&gt;0),U903/Q903,"")</f>
        <v/>
      </c>
      <c r="W903" s="9">
        <f>IF(AND(ISNUMBER(P903),ISNUMBER(L903)),P903-L903,"")</f>
        <v/>
      </c>
      <c r="X903" s="4" t="n"/>
    </row>
    <row r="904">
      <c r="A904" s="4" t="n"/>
      <c r="B904" s="4" t="n"/>
      <c r="C904" s="4" t="n"/>
      <c r="D904" s="4" t="n"/>
      <c r="E904" s="4" t="n"/>
      <c r="F904" s="4" t="n"/>
      <c r="G904" s="4" t="n"/>
      <c r="H904" s="5" t="n"/>
      <c r="I904" s="6" t="n"/>
      <c r="J904" s="4" t="n"/>
      <c r="K904" s="4" t="n"/>
      <c r="L904" s="5" t="n"/>
      <c r="M904" s="6" t="n"/>
      <c r="N904" s="4" t="n"/>
      <c r="O904" s="4" t="n"/>
      <c r="P904" s="5" t="n"/>
      <c r="Q904" s="6" t="n"/>
      <c r="R904" s="6" t="n"/>
      <c r="S904" s="7">
        <f>IF(OR(O904="",Q904=""),"",IFERROR(IF(AND(INDEX(Fees!$D$5:$D$15,MATCH(O904,Fees!$A$5:$A$15,0))&gt;0,Q904&lt;INDEX(Fees!$D$5:$D$15,MATCH(O904,Fees!$A$5:$A$15,0))),Q904*INDEX(Fees!$E$5:$E$15,MATCH(O904,Fees!$A$5:$A$15,0))+INDEX(Fees!$F$5:$F$15,MATCH(O904,Fees!$A$5:$A$15,0)),Q904*INDEX(Fees!$B$5:$B$15,MATCH(O904,Fees!$A$5:$A$15,0))+INDEX(Fees!$C$5:$C$15,MATCH(O904,Fees!$A$5:$A$15,0))),""))</f>
        <v/>
      </c>
      <c r="T904" s="6" t="n"/>
      <c r="U904" s="7">
        <f>IF(AND(N904="Sold",Q904&lt;&gt;""),Q904-N(I904)-N(R904)-IF(T904&lt;&gt;"",T904,N(S904)),"")</f>
        <v/>
      </c>
      <c r="V904" s="8">
        <f>IF(AND(U904&lt;&gt;"",N(Q904)&gt;0),U904/Q904,"")</f>
        <v/>
      </c>
      <c r="W904" s="9">
        <f>IF(AND(ISNUMBER(P904),ISNUMBER(L904)),P904-L904,"")</f>
        <v/>
      </c>
      <c r="X904" s="4" t="n"/>
    </row>
    <row r="905">
      <c r="A905" s="4" t="n"/>
      <c r="B905" s="4" t="n"/>
      <c r="C905" s="4" t="n"/>
      <c r="D905" s="4" t="n"/>
      <c r="E905" s="4" t="n"/>
      <c r="F905" s="4" t="n"/>
      <c r="G905" s="4" t="n"/>
      <c r="H905" s="5" t="n"/>
      <c r="I905" s="6" t="n"/>
      <c r="J905" s="4" t="n"/>
      <c r="K905" s="4" t="n"/>
      <c r="L905" s="5" t="n"/>
      <c r="M905" s="6" t="n"/>
      <c r="N905" s="4" t="n"/>
      <c r="O905" s="4" t="n"/>
      <c r="P905" s="5" t="n"/>
      <c r="Q905" s="6" t="n"/>
      <c r="R905" s="6" t="n"/>
      <c r="S905" s="7">
        <f>IF(OR(O905="",Q905=""),"",IFERROR(IF(AND(INDEX(Fees!$D$5:$D$15,MATCH(O905,Fees!$A$5:$A$15,0))&gt;0,Q905&lt;INDEX(Fees!$D$5:$D$15,MATCH(O905,Fees!$A$5:$A$15,0))),Q905*INDEX(Fees!$E$5:$E$15,MATCH(O905,Fees!$A$5:$A$15,0))+INDEX(Fees!$F$5:$F$15,MATCH(O905,Fees!$A$5:$A$15,0)),Q905*INDEX(Fees!$B$5:$B$15,MATCH(O905,Fees!$A$5:$A$15,0))+INDEX(Fees!$C$5:$C$15,MATCH(O905,Fees!$A$5:$A$15,0))),""))</f>
        <v/>
      </c>
      <c r="T905" s="6" t="n"/>
      <c r="U905" s="7">
        <f>IF(AND(N905="Sold",Q905&lt;&gt;""),Q905-N(I905)-N(R905)-IF(T905&lt;&gt;"",T905,N(S905)),"")</f>
        <v/>
      </c>
      <c r="V905" s="8">
        <f>IF(AND(U905&lt;&gt;"",N(Q905)&gt;0),U905/Q905,"")</f>
        <v/>
      </c>
      <c r="W905" s="9">
        <f>IF(AND(ISNUMBER(P905),ISNUMBER(L905)),P905-L905,"")</f>
        <v/>
      </c>
      <c r="X905" s="4" t="n"/>
    </row>
    <row r="906">
      <c r="A906" s="4" t="n"/>
      <c r="B906" s="4" t="n"/>
      <c r="C906" s="4" t="n"/>
      <c r="D906" s="4" t="n"/>
      <c r="E906" s="4" t="n"/>
      <c r="F906" s="4" t="n"/>
      <c r="G906" s="4" t="n"/>
      <c r="H906" s="5" t="n"/>
      <c r="I906" s="6" t="n"/>
      <c r="J906" s="4" t="n"/>
      <c r="K906" s="4" t="n"/>
      <c r="L906" s="5" t="n"/>
      <c r="M906" s="6" t="n"/>
      <c r="N906" s="4" t="n"/>
      <c r="O906" s="4" t="n"/>
      <c r="P906" s="5" t="n"/>
      <c r="Q906" s="6" t="n"/>
      <c r="R906" s="6" t="n"/>
      <c r="S906" s="7">
        <f>IF(OR(O906="",Q906=""),"",IFERROR(IF(AND(INDEX(Fees!$D$5:$D$15,MATCH(O906,Fees!$A$5:$A$15,0))&gt;0,Q906&lt;INDEX(Fees!$D$5:$D$15,MATCH(O906,Fees!$A$5:$A$15,0))),Q906*INDEX(Fees!$E$5:$E$15,MATCH(O906,Fees!$A$5:$A$15,0))+INDEX(Fees!$F$5:$F$15,MATCH(O906,Fees!$A$5:$A$15,0)),Q906*INDEX(Fees!$B$5:$B$15,MATCH(O906,Fees!$A$5:$A$15,0))+INDEX(Fees!$C$5:$C$15,MATCH(O906,Fees!$A$5:$A$15,0))),""))</f>
        <v/>
      </c>
      <c r="T906" s="6" t="n"/>
      <c r="U906" s="7">
        <f>IF(AND(N906="Sold",Q906&lt;&gt;""),Q906-N(I906)-N(R906)-IF(T906&lt;&gt;"",T906,N(S906)),"")</f>
        <v/>
      </c>
      <c r="V906" s="8">
        <f>IF(AND(U906&lt;&gt;"",N(Q906)&gt;0),U906/Q906,"")</f>
        <v/>
      </c>
      <c r="W906" s="9">
        <f>IF(AND(ISNUMBER(P906),ISNUMBER(L906)),P906-L906,"")</f>
        <v/>
      </c>
      <c r="X906" s="4" t="n"/>
    </row>
    <row r="907">
      <c r="A907" s="4" t="n"/>
      <c r="B907" s="4" t="n"/>
      <c r="C907" s="4" t="n"/>
      <c r="D907" s="4" t="n"/>
      <c r="E907" s="4" t="n"/>
      <c r="F907" s="4" t="n"/>
      <c r="G907" s="4" t="n"/>
      <c r="H907" s="5" t="n"/>
      <c r="I907" s="6" t="n"/>
      <c r="J907" s="4" t="n"/>
      <c r="K907" s="4" t="n"/>
      <c r="L907" s="5" t="n"/>
      <c r="M907" s="6" t="n"/>
      <c r="N907" s="4" t="n"/>
      <c r="O907" s="4" t="n"/>
      <c r="P907" s="5" t="n"/>
      <c r="Q907" s="6" t="n"/>
      <c r="R907" s="6" t="n"/>
      <c r="S907" s="7">
        <f>IF(OR(O907="",Q907=""),"",IFERROR(IF(AND(INDEX(Fees!$D$5:$D$15,MATCH(O907,Fees!$A$5:$A$15,0))&gt;0,Q907&lt;INDEX(Fees!$D$5:$D$15,MATCH(O907,Fees!$A$5:$A$15,0))),Q907*INDEX(Fees!$E$5:$E$15,MATCH(O907,Fees!$A$5:$A$15,0))+INDEX(Fees!$F$5:$F$15,MATCH(O907,Fees!$A$5:$A$15,0)),Q907*INDEX(Fees!$B$5:$B$15,MATCH(O907,Fees!$A$5:$A$15,0))+INDEX(Fees!$C$5:$C$15,MATCH(O907,Fees!$A$5:$A$15,0))),""))</f>
        <v/>
      </c>
      <c r="T907" s="6" t="n"/>
      <c r="U907" s="7">
        <f>IF(AND(N907="Sold",Q907&lt;&gt;""),Q907-N(I907)-N(R907)-IF(T907&lt;&gt;"",T907,N(S907)),"")</f>
        <v/>
      </c>
      <c r="V907" s="8">
        <f>IF(AND(U907&lt;&gt;"",N(Q907)&gt;0),U907/Q907,"")</f>
        <v/>
      </c>
      <c r="W907" s="9">
        <f>IF(AND(ISNUMBER(P907),ISNUMBER(L907)),P907-L907,"")</f>
        <v/>
      </c>
      <c r="X907" s="4" t="n"/>
    </row>
    <row r="908">
      <c r="A908" s="4" t="n"/>
      <c r="B908" s="4" t="n"/>
      <c r="C908" s="4" t="n"/>
      <c r="D908" s="4" t="n"/>
      <c r="E908" s="4" t="n"/>
      <c r="F908" s="4" t="n"/>
      <c r="G908" s="4" t="n"/>
      <c r="H908" s="5" t="n"/>
      <c r="I908" s="6" t="n"/>
      <c r="J908" s="4" t="n"/>
      <c r="K908" s="4" t="n"/>
      <c r="L908" s="5" t="n"/>
      <c r="M908" s="6" t="n"/>
      <c r="N908" s="4" t="n"/>
      <c r="O908" s="4" t="n"/>
      <c r="P908" s="5" t="n"/>
      <c r="Q908" s="6" t="n"/>
      <c r="R908" s="6" t="n"/>
      <c r="S908" s="7">
        <f>IF(OR(O908="",Q908=""),"",IFERROR(IF(AND(INDEX(Fees!$D$5:$D$15,MATCH(O908,Fees!$A$5:$A$15,0))&gt;0,Q908&lt;INDEX(Fees!$D$5:$D$15,MATCH(O908,Fees!$A$5:$A$15,0))),Q908*INDEX(Fees!$E$5:$E$15,MATCH(O908,Fees!$A$5:$A$15,0))+INDEX(Fees!$F$5:$F$15,MATCH(O908,Fees!$A$5:$A$15,0)),Q908*INDEX(Fees!$B$5:$B$15,MATCH(O908,Fees!$A$5:$A$15,0))+INDEX(Fees!$C$5:$C$15,MATCH(O908,Fees!$A$5:$A$15,0))),""))</f>
        <v/>
      </c>
      <c r="T908" s="6" t="n"/>
      <c r="U908" s="7">
        <f>IF(AND(N908="Sold",Q908&lt;&gt;""),Q908-N(I908)-N(R908)-IF(T908&lt;&gt;"",T908,N(S908)),"")</f>
        <v/>
      </c>
      <c r="V908" s="8">
        <f>IF(AND(U908&lt;&gt;"",N(Q908)&gt;0),U908/Q908,"")</f>
        <v/>
      </c>
      <c r="W908" s="9">
        <f>IF(AND(ISNUMBER(P908),ISNUMBER(L908)),P908-L908,"")</f>
        <v/>
      </c>
      <c r="X908" s="4" t="n"/>
    </row>
    <row r="909">
      <c r="A909" s="4" t="n"/>
      <c r="B909" s="4" t="n"/>
      <c r="C909" s="4" t="n"/>
      <c r="D909" s="4" t="n"/>
      <c r="E909" s="4" t="n"/>
      <c r="F909" s="4" t="n"/>
      <c r="G909" s="4" t="n"/>
      <c r="H909" s="5" t="n"/>
      <c r="I909" s="6" t="n"/>
      <c r="J909" s="4" t="n"/>
      <c r="K909" s="4" t="n"/>
      <c r="L909" s="5" t="n"/>
      <c r="M909" s="6" t="n"/>
      <c r="N909" s="4" t="n"/>
      <c r="O909" s="4" t="n"/>
      <c r="P909" s="5" t="n"/>
      <c r="Q909" s="6" t="n"/>
      <c r="R909" s="6" t="n"/>
      <c r="S909" s="7">
        <f>IF(OR(O909="",Q909=""),"",IFERROR(IF(AND(INDEX(Fees!$D$5:$D$15,MATCH(O909,Fees!$A$5:$A$15,0))&gt;0,Q909&lt;INDEX(Fees!$D$5:$D$15,MATCH(O909,Fees!$A$5:$A$15,0))),Q909*INDEX(Fees!$E$5:$E$15,MATCH(O909,Fees!$A$5:$A$15,0))+INDEX(Fees!$F$5:$F$15,MATCH(O909,Fees!$A$5:$A$15,0)),Q909*INDEX(Fees!$B$5:$B$15,MATCH(O909,Fees!$A$5:$A$15,0))+INDEX(Fees!$C$5:$C$15,MATCH(O909,Fees!$A$5:$A$15,0))),""))</f>
        <v/>
      </c>
      <c r="T909" s="6" t="n"/>
      <c r="U909" s="7">
        <f>IF(AND(N909="Sold",Q909&lt;&gt;""),Q909-N(I909)-N(R909)-IF(T909&lt;&gt;"",T909,N(S909)),"")</f>
        <v/>
      </c>
      <c r="V909" s="8">
        <f>IF(AND(U909&lt;&gt;"",N(Q909)&gt;0),U909/Q909,"")</f>
        <v/>
      </c>
      <c r="W909" s="9">
        <f>IF(AND(ISNUMBER(P909),ISNUMBER(L909)),P909-L909,"")</f>
        <v/>
      </c>
      <c r="X909" s="4" t="n"/>
    </row>
    <row r="910">
      <c r="A910" s="4" t="n"/>
      <c r="B910" s="4" t="n"/>
      <c r="C910" s="4" t="n"/>
      <c r="D910" s="4" t="n"/>
      <c r="E910" s="4" t="n"/>
      <c r="F910" s="4" t="n"/>
      <c r="G910" s="4" t="n"/>
      <c r="H910" s="5" t="n"/>
      <c r="I910" s="6" t="n"/>
      <c r="J910" s="4" t="n"/>
      <c r="K910" s="4" t="n"/>
      <c r="L910" s="5" t="n"/>
      <c r="M910" s="6" t="n"/>
      <c r="N910" s="4" t="n"/>
      <c r="O910" s="4" t="n"/>
      <c r="P910" s="5" t="n"/>
      <c r="Q910" s="6" t="n"/>
      <c r="R910" s="6" t="n"/>
      <c r="S910" s="7">
        <f>IF(OR(O910="",Q910=""),"",IFERROR(IF(AND(INDEX(Fees!$D$5:$D$15,MATCH(O910,Fees!$A$5:$A$15,0))&gt;0,Q910&lt;INDEX(Fees!$D$5:$D$15,MATCH(O910,Fees!$A$5:$A$15,0))),Q910*INDEX(Fees!$E$5:$E$15,MATCH(O910,Fees!$A$5:$A$15,0))+INDEX(Fees!$F$5:$F$15,MATCH(O910,Fees!$A$5:$A$15,0)),Q910*INDEX(Fees!$B$5:$B$15,MATCH(O910,Fees!$A$5:$A$15,0))+INDEX(Fees!$C$5:$C$15,MATCH(O910,Fees!$A$5:$A$15,0))),""))</f>
        <v/>
      </c>
      <c r="T910" s="6" t="n"/>
      <c r="U910" s="7">
        <f>IF(AND(N910="Sold",Q910&lt;&gt;""),Q910-N(I910)-N(R910)-IF(T910&lt;&gt;"",T910,N(S910)),"")</f>
        <v/>
      </c>
      <c r="V910" s="8">
        <f>IF(AND(U910&lt;&gt;"",N(Q910)&gt;0),U910/Q910,"")</f>
        <v/>
      </c>
      <c r="W910" s="9">
        <f>IF(AND(ISNUMBER(P910),ISNUMBER(L910)),P910-L910,"")</f>
        <v/>
      </c>
      <c r="X910" s="4" t="n"/>
    </row>
    <row r="911">
      <c r="A911" s="4" t="n"/>
      <c r="B911" s="4" t="n"/>
      <c r="C911" s="4" t="n"/>
      <c r="D911" s="4" t="n"/>
      <c r="E911" s="4" t="n"/>
      <c r="F911" s="4" t="n"/>
      <c r="G911" s="4" t="n"/>
      <c r="H911" s="5" t="n"/>
      <c r="I911" s="6" t="n"/>
      <c r="J911" s="4" t="n"/>
      <c r="K911" s="4" t="n"/>
      <c r="L911" s="5" t="n"/>
      <c r="M911" s="6" t="n"/>
      <c r="N911" s="4" t="n"/>
      <c r="O911" s="4" t="n"/>
      <c r="P911" s="5" t="n"/>
      <c r="Q911" s="6" t="n"/>
      <c r="R911" s="6" t="n"/>
      <c r="S911" s="7">
        <f>IF(OR(O911="",Q911=""),"",IFERROR(IF(AND(INDEX(Fees!$D$5:$D$15,MATCH(O911,Fees!$A$5:$A$15,0))&gt;0,Q911&lt;INDEX(Fees!$D$5:$D$15,MATCH(O911,Fees!$A$5:$A$15,0))),Q911*INDEX(Fees!$E$5:$E$15,MATCH(O911,Fees!$A$5:$A$15,0))+INDEX(Fees!$F$5:$F$15,MATCH(O911,Fees!$A$5:$A$15,0)),Q911*INDEX(Fees!$B$5:$B$15,MATCH(O911,Fees!$A$5:$A$15,0))+INDEX(Fees!$C$5:$C$15,MATCH(O911,Fees!$A$5:$A$15,0))),""))</f>
        <v/>
      </c>
      <c r="T911" s="6" t="n"/>
      <c r="U911" s="7">
        <f>IF(AND(N911="Sold",Q911&lt;&gt;""),Q911-N(I911)-N(R911)-IF(T911&lt;&gt;"",T911,N(S911)),"")</f>
        <v/>
      </c>
      <c r="V911" s="8">
        <f>IF(AND(U911&lt;&gt;"",N(Q911)&gt;0),U911/Q911,"")</f>
        <v/>
      </c>
      <c r="W911" s="9">
        <f>IF(AND(ISNUMBER(P911),ISNUMBER(L911)),P911-L911,"")</f>
        <v/>
      </c>
      <c r="X911" s="4" t="n"/>
    </row>
    <row r="912">
      <c r="A912" s="4" t="n"/>
      <c r="B912" s="4" t="n"/>
      <c r="C912" s="4" t="n"/>
      <c r="D912" s="4" t="n"/>
      <c r="E912" s="4" t="n"/>
      <c r="F912" s="4" t="n"/>
      <c r="G912" s="4" t="n"/>
      <c r="H912" s="5" t="n"/>
      <c r="I912" s="6" t="n"/>
      <c r="J912" s="4" t="n"/>
      <c r="K912" s="4" t="n"/>
      <c r="L912" s="5" t="n"/>
      <c r="M912" s="6" t="n"/>
      <c r="N912" s="4" t="n"/>
      <c r="O912" s="4" t="n"/>
      <c r="P912" s="5" t="n"/>
      <c r="Q912" s="6" t="n"/>
      <c r="R912" s="6" t="n"/>
      <c r="S912" s="7">
        <f>IF(OR(O912="",Q912=""),"",IFERROR(IF(AND(INDEX(Fees!$D$5:$D$15,MATCH(O912,Fees!$A$5:$A$15,0))&gt;0,Q912&lt;INDEX(Fees!$D$5:$D$15,MATCH(O912,Fees!$A$5:$A$15,0))),Q912*INDEX(Fees!$E$5:$E$15,MATCH(O912,Fees!$A$5:$A$15,0))+INDEX(Fees!$F$5:$F$15,MATCH(O912,Fees!$A$5:$A$15,0)),Q912*INDEX(Fees!$B$5:$B$15,MATCH(O912,Fees!$A$5:$A$15,0))+INDEX(Fees!$C$5:$C$15,MATCH(O912,Fees!$A$5:$A$15,0))),""))</f>
        <v/>
      </c>
      <c r="T912" s="6" t="n"/>
      <c r="U912" s="7">
        <f>IF(AND(N912="Sold",Q912&lt;&gt;""),Q912-N(I912)-N(R912)-IF(T912&lt;&gt;"",T912,N(S912)),"")</f>
        <v/>
      </c>
      <c r="V912" s="8">
        <f>IF(AND(U912&lt;&gt;"",N(Q912)&gt;0),U912/Q912,"")</f>
        <v/>
      </c>
      <c r="W912" s="9">
        <f>IF(AND(ISNUMBER(P912),ISNUMBER(L912)),P912-L912,"")</f>
        <v/>
      </c>
      <c r="X912" s="4" t="n"/>
    </row>
    <row r="913">
      <c r="A913" s="4" t="n"/>
      <c r="B913" s="4" t="n"/>
      <c r="C913" s="4" t="n"/>
      <c r="D913" s="4" t="n"/>
      <c r="E913" s="4" t="n"/>
      <c r="F913" s="4" t="n"/>
      <c r="G913" s="4" t="n"/>
      <c r="H913" s="5" t="n"/>
      <c r="I913" s="6" t="n"/>
      <c r="J913" s="4" t="n"/>
      <c r="K913" s="4" t="n"/>
      <c r="L913" s="5" t="n"/>
      <c r="M913" s="6" t="n"/>
      <c r="N913" s="4" t="n"/>
      <c r="O913" s="4" t="n"/>
      <c r="P913" s="5" t="n"/>
      <c r="Q913" s="6" t="n"/>
      <c r="R913" s="6" t="n"/>
      <c r="S913" s="7">
        <f>IF(OR(O913="",Q913=""),"",IFERROR(IF(AND(INDEX(Fees!$D$5:$D$15,MATCH(O913,Fees!$A$5:$A$15,0))&gt;0,Q913&lt;INDEX(Fees!$D$5:$D$15,MATCH(O913,Fees!$A$5:$A$15,0))),Q913*INDEX(Fees!$E$5:$E$15,MATCH(O913,Fees!$A$5:$A$15,0))+INDEX(Fees!$F$5:$F$15,MATCH(O913,Fees!$A$5:$A$15,0)),Q913*INDEX(Fees!$B$5:$B$15,MATCH(O913,Fees!$A$5:$A$15,0))+INDEX(Fees!$C$5:$C$15,MATCH(O913,Fees!$A$5:$A$15,0))),""))</f>
        <v/>
      </c>
      <c r="T913" s="6" t="n"/>
      <c r="U913" s="7">
        <f>IF(AND(N913="Sold",Q913&lt;&gt;""),Q913-N(I913)-N(R913)-IF(T913&lt;&gt;"",T913,N(S913)),"")</f>
        <v/>
      </c>
      <c r="V913" s="8">
        <f>IF(AND(U913&lt;&gt;"",N(Q913)&gt;0),U913/Q913,"")</f>
        <v/>
      </c>
      <c r="W913" s="9">
        <f>IF(AND(ISNUMBER(P913),ISNUMBER(L913)),P913-L913,"")</f>
        <v/>
      </c>
      <c r="X913" s="4" t="n"/>
    </row>
    <row r="914">
      <c r="A914" s="4" t="n"/>
      <c r="B914" s="4" t="n"/>
      <c r="C914" s="4" t="n"/>
      <c r="D914" s="4" t="n"/>
      <c r="E914" s="4" t="n"/>
      <c r="F914" s="4" t="n"/>
      <c r="G914" s="4" t="n"/>
      <c r="H914" s="5" t="n"/>
      <c r="I914" s="6" t="n"/>
      <c r="J914" s="4" t="n"/>
      <c r="K914" s="4" t="n"/>
      <c r="L914" s="5" t="n"/>
      <c r="M914" s="6" t="n"/>
      <c r="N914" s="4" t="n"/>
      <c r="O914" s="4" t="n"/>
      <c r="P914" s="5" t="n"/>
      <c r="Q914" s="6" t="n"/>
      <c r="R914" s="6" t="n"/>
      <c r="S914" s="7">
        <f>IF(OR(O914="",Q914=""),"",IFERROR(IF(AND(INDEX(Fees!$D$5:$D$15,MATCH(O914,Fees!$A$5:$A$15,0))&gt;0,Q914&lt;INDEX(Fees!$D$5:$D$15,MATCH(O914,Fees!$A$5:$A$15,0))),Q914*INDEX(Fees!$E$5:$E$15,MATCH(O914,Fees!$A$5:$A$15,0))+INDEX(Fees!$F$5:$F$15,MATCH(O914,Fees!$A$5:$A$15,0)),Q914*INDEX(Fees!$B$5:$B$15,MATCH(O914,Fees!$A$5:$A$15,0))+INDEX(Fees!$C$5:$C$15,MATCH(O914,Fees!$A$5:$A$15,0))),""))</f>
        <v/>
      </c>
      <c r="T914" s="6" t="n"/>
      <c r="U914" s="7">
        <f>IF(AND(N914="Sold",Q914&lt;&gt;""),Q914-N(I914)-N(R914)-IF(T914&lt;&gt;"",T914,N(S914)),"")</f>
        <v/>
      </c>
      <c r="V914" s="8">
        <f>IF(AND(U914&lt;&gt;"",N(Q914)&gt;0),U914/Q914,"")</f>
        <v/>
      </c>
      <c r="W914" s="9">
        <f>IF(AND(ISNUMBER(P914),ISNUMBER(L914)),P914-L914,"")</f>
        <v/>
      </c>
      <c r="X914" s="4" t="n"/>
    </row>
    <row r="915">
      <c r="A915" s="4" t="n"/>
      <c r="B915" s="4" t="n"/>
      <c r="C915" s="4" t="n"/>
      <c r="D915" s="4" t="n"/>
      <c r="E915" s="4" t="n"/>
      <c r="F915" s="4" t="n"/>
      <c r="G915" s="4" t="n"/>
      <c r="H915" s="5" t="n"/>
      <c r="I915" s="6" t="n"/>
      <c r="J915" s="4" t="n"/>
      <c r="K915" s="4" t="n"/>
      <c r="L915" s="5" t="n"/>
      <c r="M915" s="6" t="n"/>
      <c r="N915" s="4" t="n"/>
      <c r="O915" s="4" t="n"/>
      <c r="P915" s="5" t="n"/>
      <c r="Q915" s="6" t="n"/>
      <c r="R915" s="6" t="n"/>
      <c r="S915" s="7">
        <f>IF(OR(O915="",Q915=""),"",IFERROR(IF(AND(INDEX(Fees!$D$5:$D$15,MATCH(O915,Fees!$A$5:$A$15,0))&gt;0,Q915&lt;INDEX(Fees!$D$5:$D$15,MATCH(O915,Fees!$A$5:$A$15,0))),Q915*INDEX(Fees!$E$5:$E$15,MATCH(O915,Fees!$A$5:$A$15,0))+INDEX(Fees!$F$5:$F$15,MATCH(O915,Fees!$A$5:$A$15,0)),Q915*INDEX(Fees!$B$5:$B$15,MATCH(O915,Fees!$A$5:$A$15,0))+INDEX(Fees!$C$5:$C$15,MATCH(O915,Fees!$A$5:$A$15,0))),""))</f>
        <v/>
      </c>
      <c r="T915" s="6" t="n"/>
      <c r="U915" s="7">
        <f>IF(AND(N915="Sold",Q915&lt;&gt;""),Q915-N(I915)-N(R915)-IF(T915&lt;&gt;"",T915,N(S915)),"")</f>
        <v/>
      </c>
      <c r="V915" s="8">
        <f>IF(AND(U915&lt;&gt;"",N(Q915)&gt;0),U915/Q915,"")</f>
        <v/>
      </c>
      <c r="W915" s="9">
        <f>IF(AND(ISNUMBER(P915),ISNUMBER(L915)),P915-L915,"")</f>
        <v/>
      </c>
      <c r="X915" s="4" t="n"/>
    </row>
    <row r="916">
      <c r="A916" s="4" t="n"/>
      <c r="B916" s="4" t="n"/>
      <c r="C916" s="4" t="n"/>
      <c r="D916" s="4" t="n"/>
      <c r="E916" s="4" t="n"/>
      <c r="F916" s="4" t="n"/>
      <c r="G916" s="4" t="n"/>
      <c r="H916" s="5" t="n"/>
      <c r="I916" s="6" t="n"/>
      <c r="J916" s="4" t="n"/>
      <c r="K916" s="4" t="n"/>
      <c r="L916" s="5" t="n"/>
      <c r="M916" s="6" t="n"/>
      <c r="N916" s="4" t="n"/>
      <c r="O916" s="4" t="n"/>
      <c r="P916" s="5" t="n"/>
      <c r="Q916" s="6" t="n"/>
      <c r="R916" s="6" t="n"/>
      <c r="S916" s="7">
        <f>IF(OR(O916="",Q916=""),"",IFERROR(IF(AND(INDEX(Fees!$D$5:$D$15,MATCH(O916,Fees!$A$5:$A$15,0))&gt;0,Q916&lt;INDEX(Fees!$D$5:$D$15,MATCH(O916,Fees!$A$5:$A$15,0))),Q916*INDEX(Fees!$E$5:$E$15,MATCH(O916,Fees!$A$5:$A$15,0))+INDEX(Fees!$F$5:$F$15,MATCH(O916,Fees!$A$5:$A$15,0)),Q916*INDEX(Fees!$B$5:$B$15,MATCH(O916,Fees!$A$5:$A$15,0))+INDEX(Fees!$C$5:$C$15,MATCH(O916,Fees!$A$5:$A$15,0))),""))</f>
        <v/>
      </c>
      <c r="T916" s="6" t="n"/>
      <c r="U916" s="7">
        <f>IF(AND(N916="Sold",Q916&lt;&gt;""),Q916-N(I916)-N(R916)-IF(T916&lt;&gt;"",T916,N(S916)),"")</f>
        <v/>
      </c>
      <c r="V916" s="8">
        <f>IF(AND(U916&lt;&gt;"",N(Q916)&gt;0),U916/Q916,"")</f>
        <v/>
      </c>
      <c r="W916" s="9">
        <f>IF(AND(ISNUMBER(P916),ISNUMBER(L916)),P916-L916,"")</f>
        <v/>
      </c>
      <c r="X916" s="4" t="n"/>
    </row>
    <row r="917">
      <c r="A917" s="4" t="n"/>
      <c r="B917" s="4" t="n"/>
      <c r="C917" s="4" t="n"/>
      <c r="D917" s="4" t="n"/>
      <c r="E917" s="4" t="n"/>
      <c r="F917" s="4" t="n"/>
      <c r="G917" s="4" t="n"/>
      <c r="H917" s="5" t="n"/>
      <c r="I917" s="6" t="n"/>
      <c r="J917" s="4" t="n"/>
      <c r="K917" s="4" t="n"/>
      <c r="L917" s="5" t="n"/>
      <c r="M917" s="6" t="n"/>
      <c r="N917" s="4" t="n"/>
      <c r="O917" s="4" t="n"/>
      <c r="P917" s="5" t="n"/>
      <c r="Q917" s="6" t="n"/>
      <c r="R917" s="6" t="n"/>
      <c r="S917" s="7">
        <f>IF(OR(O917="",Q917=""),"",IFERROR(IF(AND(INDEX(Fees!$D$5:$D$15,MATCH(O917,Fees!$A$5:$A$15,0))&gt;0,Q917&lt;INDEX(Fees!$D$5:$D$15,MATCH(O917,Fees!$A$5:$A$15,0))),Q917*INDEX(Fees!$E$5:$E$15,MATCH(O917,Fees!$A$5:$A$15,0))+INDEX(Fees!$F$5:$F$15,MATCH(O917,Fees!$A$5:$A$15,0)),Q917*INDEX(Fees!$B$5:$B$15,MATCH(O917,Fees!$A$5:$A$15,0))+INDEX(Fees!$C$5:$C$15,MATCH(O917,Fees!$A$5:$A$15,0))),""))</f>
        <v/>
      </c>
      <c r="T917" s="6" t="n"/>
      <c r="U917" s="7">
        <f>IF(AND(N917="Sold",Q917&lt;&gt;""),Q917-N(I917)-N(R917)-IF(T917&lt;&gt;"",T917,N(S917)),"")</f>
        <v/>
      </c>
      <c r="V917" s="8">
        <f>IF(AND(U917&lt;&gt;"",N(Q917)&gt;0),U917/Q917,"")</f>
        <v/>
      </c>
      <c r="W917" s="9">
        <f>IF(AND(ISNUMBER(P917),ISNUMBER(L917)),P917-L917,"")</f>
        <v/>
      </c>
      <c r="X917" s="4" t="n"/>
    </row>
    <row r="918">
      <c r="A918" s="4" t="n"/>
      <c r="B918" s="4" t="n"/>
      <c r="C918" s="4" t="n"/>
      <c r="D918" s="4" t="n"/>
      <c r="E918" s="4" t="n"/>
      <c r="F918" s="4" t="n"/>
      <c r="G918" s="4" t="n"/>
      <c r="H918" s="5" t="n"/>
      <c r="I918" s="6" t="n"/>
      <c r="J918" s="4" t="n"/>
      <c r="K918" s="4" t="n"/>
      <c r="L918" s="5" t="n"/>
      <c r="M918" s="6" t="n"/>
      <c r="N918" s="4" t="n"/>
      <c r="O918" s="4" t="n"/>
      <c r="P918" s="5" t="n"/>
      <c r="Q918" s="6" t="n"/>
      <c r="R918" s="6" t="n"/>
      <c r="S918" s="7">
        <f>IF(OR(O918="",Q918=""),"",IFERROR(IF(AND(INDEX(Fees!$D$5:$D$15,MATCH(O918,Fees!$A$5:$A$15,0))&gt;0,Q918&lt;INDEX(Fees!$D$5:$D$15,MATCH(O918,Fees!$A$5:$A$15,0))),Q918*INDEX(Fees!$E$5:$E$15,MATCH(O918,Fees!$A$5:$A$15,0))+INDEX(Fees!$F$5:$F$15,MATCH(O918,Fees!$A$5:$A$15,0)),Q918*INDEX(Fees!$B$5:$B$15,MATCH(O918,Fees!$A$5:$A$15,0))+INDEX(Fees!$C$5:$C$15,MATCH(O918,Fees!$A$5:$A$15,0))),""))</f>
        <v/>
      </c>
      <c r="T918" s="6" t="n"/>
      <c r="U918" s="7">
        <f>IF(AND(N918="Sold",Q918&lt;&gt;""),Q918-N(I918)-N(R918)-IF(T918&lt;&gt;"",T918,N(S918)),"")</f>
        <v/>
      </c>
      <c r="V918" s="8">
        <f>IF(AND(U918&lt;&gt;"",N(Q918)&gt;0),U918/Q918,"")</f>
        <v/>
      </c>
      <c r="W918" s="9">
        <f>IF(AND(ISNUMBER(P918),ISNUMBER(L918)),P918-L918,"")</f>
        <v/>
      </c>
      <c r="X918" s="4" t="n"/>
    </row>
    <row r="919">
      <c r="A919" s="4" t="n"/>
      <c r="B919" s="4" t="n"/>
      <c r="C919" s="4" t="n"/>
      <c r="D919" s="4" t="n"/>
      <c r="E919" s="4" t="n"/>
      <c r="F919" s="4" t="n"/>
      <c r="G919" s="4" t="n"/>
      <c r="H919" s="5" t="n"/>
      <c r="I919" s="6" t="n"/>
      <c r="J919" s="4" t="n"/>
      <c r="K919" s="4" t="n"/>
      <c r="L919" s="5" t="n"/>
      <c r="M919" s="6" t="n"/>
      <c r="N919" s="4" t="n"/>
      <c r="O919" s="4" t="n"/>
      <c r="P919" s="5" t="n"/>
      <c r="Q919" s="6" t="n"/>
      <c r="R919" s="6" t="n"/>
      <c r="S919" s="7">
        <f>IF(OR(O919="",Q919=""),"",IFERROR(IF(AND(INDEX(Fees!$D$5:$D$15,MATCH(O919,Fees!$A$5:$A$15,0))&gt;0,Q919&lt;INDEX(Fees!$D$5:$D$15,MATCH(O919,Fees!$A$5:$A$15,0))),Q919*INDEX(Fees!$E$5:$E$15,MATCH(O919,Fees!$A$5:$A$15,0))+INDEX(Fees!$F$5:$F$15,MATCH(O919,Fees!$A$5:$A$15,0)),Q919*INDEX(Fees!$B$5:$B$15,MATCH(O919,Fees!$A$5:$A$15,0))+INDEX(Fees!$C$5:$C$15,MATCH(O919,Fees!$A$5:$A$15,0))),""))</f>
        <v/>
      </c>
      <c r="T919" s="6" t="n"/>
      <c r="U919" s="7">
        <f>IF(AND(N919="Sold",Q919&lt;&gt;""),Q919-N(I919)-N(R919)-IF(T919&lt;&gt;"",T919,N(S919)),"")</f>
        <v/>
      </c>
      <c r="V919" s="8">
        <f>IF(AND(U919&lt;&gt;"",N(Q919)&gt;0),U919/Q919,"")</f>
        <v/>
      </c>
      <c r="W919" s="9">
        <f>IF(AND(ISNUMBER(P919),ISNUMBER(L919)),P919-L919,"")</f>
        <v/>
      </c>
      <c r="X919" s="4" t="n"/>
    </row>
    <row r="920">
      <c r="A920" s="4" t="n"/>
      <c r="B920" s="4" t="n"/>
      <c r="C920" s="4" t="n"/>
      <c r="D920" s="4" t="n"/>
      <c r="E920" s="4" t="n"/>
      <c r="F920" s="4" t="n"/>
      <c r="G920" s="4" t="n"/>
      <c r="H920" s="5" t="n"/>
      <c r="I920" s="6" t="n"/>
      <c r="J920" s="4" t="n"/>
      <c r="K920" s="4" t="n"/>
      <c r="L920" s="5" t="n"/>
      <c r="M920" s="6" t="n"/>
      <c r="N920" s="4" t="n"/>
      <c r="O920" s="4" t="n"/>
      <c r="P920" s="5" t="n"/>
      <c r="Q920" s="6" t="n"/>
      <c r="R920" s="6" t="n"/>
      <c r="S920" s="7">
        <f>IF(OR(O920="",Q920=""),"",IFERROR(IF(AND(INDEX(Fees!$D$5:$D$15,MATCH(O920,Fees!$A$5:$A$15,0))&gt;0,Q920&lt;INDEX(Fees!$D$5:$D$15,MATCH(O920,Fees!$A$5:$A$15,0))),Q920*INDEX(Fees!$E$5:$E$15,MATCH(O920,Fees!$A$5:$A$15,0))+INDEX(Fees!$F$5:$F$15,MATCH(O920,Fees!$A$5:$A$15,0)),Q920*INDEX(Fees!$B$5:$B$15,MATCH(O920,Fees!$A$5:$A$15,0))+INDEX(Fees!$C$5:$C$15,MATCH(O920,Fees!$A$5:$A$15,0))),""))</f>
        <v/>
      </c>
      <c r="T920" s="6" t="n"/>
      <c r="U920" s="7">
        <f>IF(AND(N920="Sold",Q920&lt;&gt;""),Q920-N(I920)-N(R920)-IF(T920&lt;&gt;"",T920,N(S920)),"")</f>
        <v/>
      </c>
      <c r="V920" s="8">
        <f>IF(AND(U920&lt;&gt;"",N(Q920)&gt;0),U920/Q920,"")</f>
        <v/>
      </c>
      <c r="W920" s="9">
        <f>IF(AND(ISNUMBER(P920),ISNUMBER(L920)),P920-L920,"")</f>
        <v/>
      </c>
      <c r="X920" s="4" t="n"/>
    </row>
    <row r="921">
      <c r="A921" s="4" t="n"/>
      <c r="B921" s="4" t="n"/>
      <c r="C921" s="4" t="n"/>
      <c r="D921" s="4" t="n"/>
      <c r="E921" s="4" t="n"/>
      <c r="F921" s="4" t="n"/>
      <c r="G921" s="4" t="n"/>
      <c r="H921" s="5" t="n"/>
      <c r="I921" s="6" t="n"/>
      <c r="J921" s="4" t="n"/>
      <c r="K921" s="4" t="n"/>
      <c r="L921" s="5" t="n"/>
      <c r="M921" s="6" t="n"/>
      <c r="N921" s="4" t="n"/>
      <c r="O921" s="4" t="n"/>
      <c r="P921" s="5" t="n"/>
      <c r="Q921" s="6" t="n"/>
      <c r="R921" s="6" t="n"/>
      <c r="S921" s="7">
        <f>IF(OR(O921="",Q921=""),"",IFERROR(IF(AND(INDEX(Fees!$D$5:$D$15,MATCH(O921,Fees!$A$5:$A$15,0))&gt;0,Q921&lt;INDEX(Fees!$D$5:$D$15,MATCH(O921,Fees!$A$5:$A$15,0))),Q921*INDEX(Fees!$E$5:$E$15,MATCH(O921,Fees!$A$5:$A$15,0))+INDEX(Fees!$F$5:$F$15,MATCH(O921,Fees!$A$5:$A$15,0)),Q921*INDEX(Fees!$B$5:$B$15,MATCH(O921,Fees!$A$5:$A$15,0))+INDEX(Fees!$C$5:$C$15,MATCH(O921,Fees!$A$5:$A$15,0))),""))</f>
        <v/>
      </c>
      <c r="T921" s="6" t="n"/>
      <c r="U921" s="7">
        <f>IF(AND(N921="Sold",Q921&lt;&gt;""),Q921-N(I921)-N(R921)-IF(T921&lt;&gt;"",T921,N(S921)),"")</f>
        <v/>
      </c>
      <c r="V921" s="8">
        <f>IF(AND(U921&lt;&gt;"",N(Q921)&gt;0),U921/Q921,"")</f>
        <v/>
      </c>
      <c r="W921" s="9">
        <f>IF(AND(ISNUMBER(P921),ISNUMBER(L921)),P921-L921,"")</f>
        <v/>
      </c>
      <c r="X921" s="4" t="n"/>
    </row>
    <row r="922">
      <c r="A922" s="4" t="n"/>
      <c r="B922" s="4" t="n"/>
      <c r="C922" s="4" t="n"/>
      <c r="D922" s="4" t="n"/>
      <c r="E922" s="4" t="n"/>
      <c r="F922" s="4" t="n"/>
      <c r="G922" s="4" t="n"/>
      <c r="H922" s="5" t="n"/>
      <c r="I922" s="6" t="n"/>
      <c r="J922" s="4" t="n"/>
      <c r="K922" s="4" t="n"/>
      <c r="L922" s="5" t="n"/>
      <c r="M922" s="6" t="n"/>
      <c r="N922" s="4" t="n"/>
      <c r="O922" s="4" t="n"/>
      <c r="P922" s="5" t="n"/>
      <c r="Q922" s="6" t="n"/>
      <c r="R922" s="6" t="n"/>
      <c r="S922" s="7">
        <f>IF(OR(O922="",Q922=""),"",IFERROR(IF(AND(INDEX(Fees!$D$5:$D$15,MATCH(O922,Fees!$A$5:$A$15,0))&gt;0,Q922&lt;INDEX(Fees!$D$5:$D$15,MATCH(O922,Fees!$A$5:$A$15,0))),Q922*INDEX(Fees!$E$5:$E$15,MATCH(O922,Fees!$A$5:$A$15,0))+INDEX(Fees!$F$5:$F$15,MATCH(O922,Fees!$A$5:$A$15,0)),Q922*INDEX(Fees!$B$5:$B$15,MATCH(O922,Fees!$A$5:$A$15,0))+INDEX(Fees!$C$5:$C$15,MATCH(O922,Fees!$A$5:$A$15,0))),""))</f>
        <v/>
      </c>
      <c r="T922" s="6" t="n"/>
      <c r="U922" s="7">
        <f>IF(AND(N922="Sold",Q922&lt;&gt;""),Q922-N(I922)-N(R922)-IF(T922&lt;&gt;"",T922,N(S922)),"")</f>
        <v/>
      </c>
      <c r="V922" s="8">
        <f>IF(AND(U922&lt;&gt;"",N(Q922)&gt;0),U922/Q922,"")</f>
        <v/>
      </c>
      <c r="W922" s="9">
        <f>IF(AND(ISNUMBER(P922),ISNUMBER(L922)),P922-L922,"")</f>
        <v/>
      </c>
      <c r="X922" s="4" t="n"/>
    </row>
    <row r="923">
      <c r="A923" s="4" t="n"/>
      <c r="B923" s="4" t="n"/>
      <c r="C923" s="4" t="n"/>
      <c r="D923" s="4" t="n"/>
      <c r="E923" s="4" t="n"/>
      <c r="F923" s="4" t="n"/>
      <c r="G923" s="4" t="n"/>
      <c r="H923" s="5" t="n"/>
      <c r="I923" s="6" t="n"/>
      <c r="J923" s="4" t="n"/>
      <c r="K923" s="4" t="n"/>
      <c r="L923" s="5" t="n"/>
      <c r="M923" s="6" t="n"/>
      <c r="N923" s="4" t="n"/>
      <c r="O923" s="4" t="n"/>
      <c r="P923" s="5" t="n"/>
      <c r="Q923" s="6" t="n"/>
      <c r="R923" s="6" t="n"/>
      <c r="S923" s="7">
        <f>IF(OR(O923="",Q923=""),"",IFERROR(IF(AND(INDEX(Fees!$D$5:$D$15,MATCH(O923,Fees!$A$5:$A$15,0))&gt;0,Q923&lt;INDEX(Fees!$D$5:$D$15,MATCH(O923,Fees!$A$5:$A$15,0))),Q923*INDEX(Fees!$E$5:$E$15,MATCH(O923,Fees!$A$5:$A$15,0))+INDEX(Fees!$F$5:$F$15,MATCH(O923,Fees!$A$5:$A$15,0)),Q923*INDEX(Fees!$B$5:$B$15,MATCH(O923,Fees!$A$5:$A$15,0))+INDEX(Fees!$C$5:$C$15,MATCH(O923,Fees!$A$5:$A$15,0))),""))</f>
        <v/>
      </c>
      <c r="T923" s="6" t="n"/>
      <c r="U923" s="7">
        <f>IF(AND(N923="Sold",Q923&lt;&gt;""),Q923-N(I923)-N(R923)-IF(T923&lt;&gt;"",T923,N(S923)),"")</f>
        <v/>
      </c>
      <c r="V923" s="8">
        <f>IF(AND(U923&lt;&gt;"",N(Q923)&gt;0),U923/Q923,"")</f>
        <v/>
      </c>
      <c r="W923" s="9">
        <f>IF(AND(ISNUMBER(P923),ISNUMBER(L923)),P923-L923,"")</f>
        <v/>
      </c>
      <c r="X923" s="4" t="n"/>
    </row>
    <row r="924">
      <c r="A924" s="4" t="n"/>
      <c r="B924" s="4" t="n"/>
      <c r="C924" s="4" t="n"/>
      <c r="D924" s="4" t="n"/>
      <c r="E924" s="4" t="n"/>
      <c r="F924" s="4" t="n"/>
      <c r="G924" s="4" t="n"/>
      <c r="H924" s="5" t="n"/>
      <c r="I924" s="6" t="n"/>
      <c r="J924" s="4" t="n"/>
      <c r="K924" s="4" t="n"/>
      <c r="L924" s="5" t="n"/>
      <c r="M924" s="6" t="n"/>
      <c r="N924" s="4" t="n"/>
      <c r="O924" s="4" t="n"/>
      <c r="P924" s="5" t="n"/>
      <c r="Q924" s="6" t="n"/>
      <c r="R924" s="6" t="n"/>
      <c r="S924" s="7">
        <f>IF(OR(O924="",Q924=""),"",IFERROR(IF(AND(INDEX(Fees!$D$5:$D$15,MATCH(O924,Fees!$A$5:$A$15,0))&gt;0,Q924&lt;INDEX(Fees!$D$5:$D$15,MATCH(O924,Fees!$A$5:$A$15,0))),Q924*INDEX(Fees!$E$5:$E$15,MATCH(O924,Fees!$A$5:$A$15,0))+INDEX(Fees!$F$5:$F$15,MATCH(O924,Fees!$A$5:$A$15,0)),Q924*INDEX(Fees!$B$5:$B$15,MATCH(O924,Fees!$A$5:$A$15,0))+INDEX(Fees!$C$5:$C$15,MATCH(O924,Fees!$A$5:$A$15,0))),""))</f>
        <v/>
      </c>
      <c r="T924" s="6" t="n"/>
      <c r="U924" s="7">
        <f>IF(AND(N924="Sold",Q924&lt;&gt;""),Q924-N(I924)-N(R924)-IF(T924&lt;&gt;"",T924,N(S924)),"")</f>
        <v/>
      </c>
      <c r="V924" s="8">
        <f>IF(AND(U924&lt;&gt;"",N(Q924)&gt;0),U924/Q924,"")</f>
        <v/>
      </c>
      <c r="W924" s="9">
        <f>IF(AND(ISNUMBER(P924),ISNUMBER(L924)),P924-L924,"")</f>
        <v/>
      </c>
      <c r="X924" s="4" t="n"/>
    </row>
    <row r="925">
      <c r="A925" s="4" t="n"/>
      <c r="B925" s="4" t="n"/>
      <c r="C925" s="4" t="n"/>
      <c r="D925" s="4" t="n"/>
      <c r="E925" s="4" t="n"/>
      <c r="F925" s="4" t="n"/>
      <c r="G925" s="4" t="n"/>
      <c r="H925" s="5" t="n"/>
      <c r="I925" s="6" t="n"/>
      <c r="J925" s="4" t="n"/>
      <c r="K925" s="4" t="n"/>
      <c r="L925" s="5" t="n"/>
      <c r="M925" s="6" t="n"/>
      <c r="N925" s="4" t="n"/>
      <c r="O925" s="4" t="n"/>
      <c r="P925" s="5" t="n"/>
      <c r="Q925" s="6" t="n"/>
      <c r="R925" s="6" t="n"/>
      <c r="S925" s="7">
        <f>IF(OR(O925="",Q925=""),"",IFERROR(IF(AND(INDEX(Fees!$D$5:$D$15,MATCH(O925,Fees!$A$5:$A$15,0))&gt;0,Q925&lt;INDEX(Fees!$D$5:$D$15,MATCH(O925,Fees!$A$5:$A$15,0))),Q925*INDEX(Fees!$E$5:$E$15,MATCH(O925,Fees!$A$5:$A$15,0))+INDEX(Fees!$F$5:$F$15,MATCH(O925,Fees!$A$5:$A$15,0)),Q925*INDEX(Fees!$B$5:$B$15,MATCH(O925,Fees!$A$5:$A$15,0))+INDEX(Fees!$C$5:$C$15,MATCH(O925,Fees!$A$5:$A$15,0))),""))</f>
        <v/>
      </c>
      <c r="T925" s="6" t="n"/>
      <c r="U925" s="7">
        <f>IF(AND(N925="Sold",Q925&lt;&gt;""),Q925-N(I925)-N(R925)-IF(T925&lt;&gt;"",T925,N(S925)),"")</f>
        <v/>
      </c>
      <c r="V925" s="8">
        <f>IF(AND(U925&lt;&gt;"",N(Q925)&gt;0),U925/Q925,"")</f>
        <v/>
      </c>
      <c r="W925" s="9">
        <f>IF(AND(ISNUMBER(P925),ISNUMBER(L925)),P925-L925,"")</f>
        <v/>
      </c>
      <c r="X925" s="4" t="n"/>
    </row>
    <row r="926">
      <c r="A926" s="4" t="n"/>
      <c r="B926" s="4" t="n"/>
      <c r="C926" s="4" t="n"/>
      <c r="D926" s="4" t="n"/>
      <c r="E926" s="4" t="n"/>
      <c r="F926" s="4" t="n"/>
      <c r="G926" s="4" t="n"/>
      <c r="H926" s="5" t="n"/>
      <c r="I926" s="6" t="n"/>
      <c r="J926" s="4" t="n"/>
      <c r="K926" s="4" t="n"/>
      <c r="L926" s="5" t="n"/>
      <c r="M926" s="6" t="n"/>
      <c r="N926" s="4" t="n"/>
      <c r="O926" s="4" t="n"/>
      <c r="P926" s="5" t="n"/>
      <c r="Q926" s="6" t="n"/>
      <c r="R926" s="6" t="n"/>
      <c r="S926" s="7">
        <f>IF(OR(O926="",Q926=""),"",IFERROR(IF(AND(INDEX(Fees!$D$5:$D$15,MATCH(O926,Fees!$A$5:$A$15,0))&gt;0,Q926&lt;INDEX(Fees!$D$5:$D$15,MATCH(O926,Fees!$A$5:$A$15,0))),Q926*INDEX(Fees!$E$5:$E$15,MATCH(O926,Fees!$A$5:$A$15,0))+INDEX(Fees!$F$5:$F$15,MATCH(O926,Fees!$A$5:$A$15,0)),Q926*INDEX(Fees!$B$5:$B$15,MATCH(O926,Fees!$A$5:$A$15,0))+INDEX(Fees!$C$5:$C$15,MATCH(O926,Fees!$A$5:$A$15,0))),""))</f>
        <v/>
      </c>
      <c r="T926" s="6" t="n"/>
      <c r="U926" s="7">
        <f>IF(AND(N926="Sold",Q926&lt;&gt;""),Q926-N(I926)-N(R926)-IF(T926&lt;&gt;"",T926,N(S926)),"")</f>
        <v/>
      </c>
      <c r="V926" s="8">
        <f>IF(AND(U926&lt;&gt;"",N(Q926)&gt;0),U926/Q926,"")</f>
        <v/>
      </c>
      <c r="W926" s="9">
        <f>IF(AND(ISNUMBER(P926),ISNUMBER(L926)),P926-L926,"")</f>
        <v/>
      </c>
      <c r="X926" s="4" t="n"/>
    </row>
    <row r="927">
      <c r="A927" s="4" t="n"/>
      <c r="B927" s="4" t="n"/>
      <c r="C927" s="4" t="n"/>
      <c r="D927" s="4" t="n"/>
      <c r="E927" s="4" t="n"/>
      <c r="F927" s="4" t="n"/>
      <c r="G927" s="4" t="n"/>
      <c r="H927" s="5" t="n"/>
      <c r="I927" s="6" t="n"/>
      <c r="J927" s="4" t="n"/>
      <c r="K927" s="4" t="n"/>
      <c r="L927" s="5" t="n"/>
      <c r="M927" s="6" t="n"/>
      <c r="N927" s="4" t="n"/>
      <c r="O927" s="4" t="n"/>
      <c r="P927" s="5" t="n"/>
      <c r="Q927" s="6" t="n"/>
      <c r="R927" s="6" t="n"/>
      <c r="S927" s="7">
        <f>IF(OR(O927="",Q927=""),"",IFERROR(IF(AND(INDEX(Fees!$D$5:$D$15,MATCH(O927,Fees!$A$5:$A$15,0))&gt;0,Q927&lt;INDEX(Fees!$D$5:$D$15,MATCH(O927,Fees!$A$5:$A$15,0))),Q927*INDEX(Fees!$E$5:$E$15,MATCH(O927,Fees!$A$5:$A$15,0))+INDEX(Fees!$F$5:$F$15,MATCH(O927,Fees!$A$5:$A$15,0)),Q927*INDEX(Fees!$B$5:$B$15,MATCH(O927,Fees!$A$5:$A$15,0))+INDEX(Fees!$C$5:$C$15,MATCH(O927,Fees!$A$5:$A$15,0))),""))</f>
        <v/>
      </c>
      <c r="T927" s="6" t="n"/>
      <c r="U927" s="7">
        <f>IF(AND(N927="Sold",Q927&lt;&gt;""),Q927-N(I927)-N(R927)-IF(T927&lt;&gt;"",T927,N(S927)),"")</f>
        <v/>
      </c>
      <c r="V927" s="8">
        <f>IF(AND(U927&lt;&gt;"",N(Q927)&gt;0),U927/Q927,"")</f>
        <v/>
      </c>
      <c r="W927" s="9">
        <f>IF(AND(ISNUMBER(P927),ISNUMBER(L927)),P927-L927,"")</f>
        <v/>
      </c>
      <c r="X927" s="4" t="n"/>
    </row>
    <row r="928">
      <c r="A928" s="4" t="n"/>
      <c r="B928" s="4" t="n"/>
      <c r="C928" s="4" t="n"/>
      <c r="D928" s="4" t="n"/>
      <c r="E928" s="4" t="n"/>
      <c r="F928" s="4" t="n"/>
      <c r="G928" s="4" t="n"/>
      <c r="H928" s="5" t="n"/>
      <c r="I928" s="6" t="n"/>
      <c r="J928" s="4" t="n"/>
      <c r="K928" s="4" t="n"/>
      <c r="L928" s="5" t="n"/>
      <c r="M928" s="6" t="n"/>
      <c r="N928" s="4" t="n"/>
      <c r="O928" s="4" t="n"/>
      <c r="P928" s="5" t="n"/>
      <c r="Q928" s="6" t="n"/>
      <c r="R928" s="6" t="n"/>
      <c r="S928" s="7">
        <f>IF(OR(O928="",Q928=""),"",IFERROR(IF(AND(INDEX(Fees!$D$5:$D$15,MATCH(O928,Fees!$A$5:$A$15,0))&gt;0,Q928&lt;INDEX(Fees!$D$5:$D$15,MATCH(O928,Fees!$A$5:$A$15,0))),Q928*INDEX(Fees!$E$5:$E$15,MATCH(O928,Fees!$A$5:$A$15,0))+INDEX(Fees!$F$5:$F$15,MATCH(O928,Fees!$A$5:$A$15,0)),Q928*INDEX(Fees!$B$5:$B$15,MATCH(O928,Fees!$A$5:$A$15,0))+INDEX(Fees!$C$5:$C$15,MATCH(O928,Fees!$A$5:$A$15,0))),""))</f>
        <v/>
      </c>
      <c r="T928" s="6" t="n"/>
      <c r="U928" s="7">
        <f>IF(AND(N928="Sold",Q928&lt;&gt;""),Q928-N(I928)-N(R928)-IF(T928&lt;&gt;"",T928,N(S928)),"")</f>
        <v/>
      </c>
      <c r="V928" s="8">
        <f>IF(AND(U928&lt;&gt;"",N(Q928)&gt;0),U928/Q928,"")</f>
        <v/>
      </c>
      <c r="W928" s="9">
        <f>IF(AND(ISNUMBER(P928),ISNUMBER(L928)),P928-L928,"")</f>
        <v/>
      </c>
      <c r="X928" s="4" t="n"/>
    </row>
    <row r="929">
      <c r="A929" s="4" t="n"/>
      <c r="B929" s="4" t="n"/>
      <c r="C929" s="4" t="n"/>
      <c r="D929" s="4" t="n"/>
      <c r="E929" s="4" t="n"/>
      <c r="F929" s="4" t="n"/>
      <c r="G929" s="4" t="n"/>
      <c r="H929" s="5" t="n"/>
      <c r="I929" s="6" t="n"/>
      <c r="J929" s="4" t="n"/>
      <c r="K929" s="4" t="n"/>
      <c r="L929" s="5" t="n"/>
      <c r="M929" s="6" t="n"/>
      <c r="N929" s="4" t="n"/>
      <c r="O929" s="4" t="n"/>
      <c r="P929" s="5" t="n"/>
      <c r="Q929" s="6" t="n"/>
      <c r="R929" s="6" t="n"/>
      <c r="S929" s="7">
        <f>IF(OR(O929="",Q929=""),"",IFERROR(IF(AND(INDEX(Fees!$D$5:$D$15,MATCH(O929,Fees!$A$5:$A$15,0))&gt;0,Q929&lt;INDEX(Fees!$D$5:$D$15,MATCH(O929,Fees!$A$5:$A$15,0))),Q929*INDEX(Fees!$E$5:$E$15,MATCH(O929,Fees!$A$5:$A$15,0))+INDEX(Fees!$F$5:$F$15,MATCH(O929,Fees!$A$5:$A$15,0)),Q929*INDEX(Fees!$B$5:$B$15,MATCH(O929,Fees!$A$5:$A$15,0))+INDEX(Fees!$C$5:$C$15,MATCH(O929,Fees!$A$5:$A$15,0))),""))</f>
        <v/>
      </c>
      <c r="T929" s="6" t="n"/>
      <c r="U929" s="7">
        <f>IF(AND(N929="Sold",Q929&lt;&gt;""),Q929-N(I929)-N(R929)-IF(T929&lt;&gt;"",T929,N(S929)),"")</f>
        <v/>
      </c>
      <c r="V929" s="8">
        <f>IF(AND(U929&lt;&gt;"",N(Q929)&gt;0),U929/Q929,"")</f>
        <v/>
      </c>
      <c r="W929" s="9">
        <f>IF(AND(ISNUMBER(P929),ISNUMBER(L929)),P929-L929,"")</f>
        <v/>
      </c>
      <c r="X929" s="4" t="n"/>
    </row>
    <row r="930">
      <c r="A930" s="4" t="n"/>
      <c r="B930" s="4" t="n"/>
      <c r="C930" s="4" t="n"/>
      <c r="D930" s="4" t="n"/>
      <c r="E930" s="4" t="n"/>
      <c r="F930" s="4" t="n"/>
      <c r="G930" s="4" t="n"/>
      <c r="H930" s="5" t="n"/>
      <c r="I930" s="6" t="n"/>
      <c r="J930" s="4" t="n"/>
      <c r="K930" s="4" t="n"/>
      <c r="L930" s="5" t="n"/>
      <c r="M930" s="6" t="n"/>
      <c r="N930" s="4" t="n"/>
      <c r="O930" s="4" t="n"/>
      <c r="P930" s="5" t="n"/>
      <c r="Q930" s="6" t="n"/>
      <c r="R930" s="6" t="n"/>
      <c r="S930" s="7">
        <f>IF(OR(O930="",Q930=""),"",IFERROR(IF(AND(INDEX(Fees!$D$5:$D$15,MATCH(O930,Fees!$A$5:$A$15,0))&gt;0,Q930&lt;INDEX(Fees!$D$5:$D$15,MATCH(O930,Fees!$A$5:$A$15,0))),Q930*INDEX(Fees!$E$5:$E$15,MATCH(O930,Fees!$A$5:$A$15,0))+INDEX(Fees!$F$5:$F$15,MATCH(O930,Fees!$A$5:$A$15,0)),Q930*INDEX(Fees!$B$5:$B$15,MATCH(O930,Fees!$A$5:$A$15,0))+INDEX(Fees!$C$5:$C$15,MATCH(O930,Fees!$A$5:$A$15,0))),""))</f>
        <v/>
      </c>
      <c r="T930" s="6" t="n"/>
      <c r="U930" s="7">
        <f>IF(AND(N930="Sold",Q930&lt;&gt;""),Q930-N(I930)-N(R930)-IF(T930&lt;&gt;"",T930,N(S930)),"")</f>
        <v/>
      </c>
      <c r="V930" s="8">
        <f>IF(AND(U930&lt;&gt;"",N(Q930)&gt;0),U930/Q930,"")</f>
        <v/>
      </c>
      <c r="W930" s="9">
        <f>IF(AND(ISNUMBER(P930),ISNUMBER(L930)),P930-L930,"")</f>
        <v/>
      </c>
      <c r="X930" s="4" t="n"/>
    </row>
    <row r="931">
      <c r="A931" s="4" t="n"/>
      <c r="B931" s="4" t="n"/>
      <c r="C931" s="4" t="n"/>
      <c r="D931" s="4" t="n"/>
      <c r="E931" s="4" t="n"/>
      <c r="F931" s="4" t="n"/>
      <c r="G931" s="4" t="n"/>
      <c r="H931" s="5" t="n"/>
      <c r="I931" s="6" t="n"/>
      <c r="J931" s="4" t="n"/>
      <c r="K931" s="4" t="n"/>
      <c r="L931" s="5" t="n"/>
      <c r="M931" s="6" t="n"/>
      <c r="N931" s="4" t="n"/>
      <c r="O931" s="4" t="n"/>
      <c r="P931" s="5" t="n"/>
      <c r="Q931" s="6" t="n"/>
      <c r="R931" s="6" t="n"/>
      <c r="S931" s="7">
        <f>IF(OR(O931="",Q931=""),"",IFERROR(IF(AND(INDEX(Fees!$D$5:$D$15,MATCH(O931,Fees!$A$5:$A$15,0))&gt;0,Q931&lt;INDEX(Fees!$D$5:$D$15,MATCH(O931,Fees!$A$5:$A$15,0))),Q931*INDEX(Fees!$E$5:$E$15,MATCH(O931,Fees!$A$5:$A$15,0))+INDEX(Fees!$F$5:$F$15,MATCH(O931,Fees!$A$5:$A$15,0)),Q931*INDEX(Fees!$B$5:$B$15,MATCH(O931,Fees!$A$5:$A$15,0))+INDEX(Fees!$C$5:$C$15,MATCH(O931,Fees!$A$5:$A$15,0))),""))</f>
        <v/>
      </c>
      <c r="T931" s="6" t="n"/>
      <c r="U931" s="7">
        <f>IF(AND(N931="Sold",Q931&lt;&gt;""),Q931-N(I931)-N(R931)-IF(T931&lt;&gt;"",T931,N(S931)),"")</f>
        <v/>
      </c>
      <c r="V931" s="8">
        <f>IF(AND(U931&lt;&gt;"",N(Q931)&gt;0),U931/Q931,"")</f>
        <v/>
      </c>
      <c r="W931" s="9">
        <f>IF(AND(ISNUMBER(P931),ISNUMBER(L931)),P931-L931,"")</f>
        <v/>
      </c>
      <c r="X931" s="4" t="n"/>
    </row>
    <row r="932">
      <c r="A932" s="4" t="n"/>
      <c r="B932" s="4" t="n"/>
      <c r="C932" s="4" t="n"/>
      <c r="D932" s="4" t="n"/>
      <c r="E932" s="4" t="n"/>
      <c r="F932" s="4" t="n"/>
      <c r="G932" s="4" t="n"/>
      <c r="H932" s="5" t="n"/>
      <c r="I932" s="6" t="n"/>
      <c r="J932" s="4" t="n"/>
      <c r="K932" s="4" t="n"/>
      <c r="L932" s="5" t="n"/>
      <c r="M932" s="6" t="n"/>
      <c r="N932" s="4" t="n"/>
      <c r="O932" s="4" t="n"/>
      <c r="P932" s="5" t="n"/>
      <c r="Q932" s="6" t="n"/>
      <c r="R932" s="6" t="n"/>
      <c r="S932" s="7">
        <f>IF(OR(O932="",Q932=""),"",IFERROR(IF(AND(INDEX(Fees!$D$5:$D$15,MATCH(O932,Fees!$A$5:$A$15,0))&gt;0,Q932&lt;INDEX(Fees!$D$5:$D$15,MATCH(O932,Fees!$A$5:$A$15,0))),Q932*INDEX(Fees!$E$5:$E$15,MATCH(O932,Fees!$A$5:$A$15,0))+INDEX(Fees!$F$5:$F$15,MATCH(O932,Fees!$A$5:$A$15,0)),Q932*INDEX(Fees!$B$5:$B$15,MATCH(O932,Fees!$A$5:$A$15,0))+INDEX(Fees!$C$5:$C$15,MATCH(O932,Fees!$A$5:$A$15,0))),""))</f>
        <v/>
      </c>
      <c r="T932" s="6" t="n"/>
      <c r="U932" s="7">
        <f>IF(AND(N932="Sold",Q932&lt;&gt;""),Q932-N(I932)-N(R932)-IF(T932&lt;&gt;"",T932,N(S932)),"")</f>
        <v/>
      </c>
      <c r="V932" s="8">
        <f>IF(AND(U932&lt;&gt;"",N(Q932)&gt;0),U932/Q932,"")</f>
        <v/>
      </c>
      <c r="W932" s="9">
        <f>IF(AND(ISNUMBER(P932),ISNUMBER(L932)),P932-L932,"")</f>
        <v/>
      </c>
      <c r="X932" s="4" t="n"/>
    </row>
    <row r="933">
      <c r="A933" s="4" t="n"/>
      <c r="B933" s="4" t="n"/>
      <c r="C933" s="4" t="n"/>
      <c r="D933" s="4" t="n"/>
      <c r="E933" s="4" t="n"/>
      <c r="F933" s="4" t="n"/>
      <c r="G933" s="4" t="n"/>
      <c r="H933" s="5" t="n"/>
      <c r="I933" s="6" t="n"/>
      <c r="J933" s="4" t="n"/>
      <c r="K933" s="4" t="n"/>
      <c r="L933" s="5" t="n"/>
      <c r="M933" s="6" t="n"/>
      <c r="N933" s="4" t="n"/>
      <c r="O933" s="4" t="n"/>
      <c r="P933" s="5" t="n"/>
      <c r="Q933" s="6" t="n"/>
      <c r="R933" s="6" t="n"/>
      <c r="S933" s="7">
        <f>IF(OR(O933="",Q933=""),"",IFERROR(IF(AND(INDEX(Fees!$D$5:$D$15,MATCH(O933,Fees!$A$5:$A$15,0))&gt;0,Q933&lt;INDEX(Fees!$D$5:$D$15,MATCH(O933,Fees!$A$5:$A$15,0))),Q933*INDEX(Fees!$E$5:$E$15,MATCH(O933,Fees!$A$5:$A$15,0))+INDEX(Fees!$F$5:$F$15,MATCH(O933,Fees!$A$5:$A$15,0)),Q933*INDEX(Fees!$B$5:$B$15,MATCH(O933,Fees!$A$5:$A$15,0))+INDEX(Fees!$C$5:$C$15,MATCH(O933,Fees!$A$5:$A$15,0))),""))</f>
        <v/>
      </c>
      <c r="T933" s="6" t="n"/>
      <c r="U933" s="7">
        <f>IF(AND(N933="Sold",Q933&lt;&gt;""),Q933-N(I933)-N(R933)-IF(T933&lt;&gt;"",T933,N(S933)),"")</f>
        <v/>
      </c>
      <c r="V933" s="8">
        <f>IF(AND(U933&lt;&gt;"",N(Q933)&gt;0),U933/Q933,"")</f>
        <v/>
      </c>
      <c r="W933" s="9">
        <f>IF(AND(ISNUMBER(P933),ISNUMBER(L933)),P933-L933,"")</f>
        <v/>
      </c>
      <c r="X933" s="4" t="n"/>
    </row>
    <row r="934">
      <c r="A934" s="4" t="n"/>
      <c r="B934" s="4" t="n"/>
      <c r="C934" s="4" t="n"/>
      <c r="D934" s="4" t="n"/>
      <c r="E934" s="4" t="n"/>
      <c r="F934" s="4" t="n"/>
      <c r="G934" s="4" t="n"/>
      <c r="H934" s="5" t="n"/>
      <c r="I934" s="6" t="n"/>
      <c r="J934" s="4" t="n"/>
      <c r="K934" s="4" t="n"/>
      <c r="L934" s="5" t="n"/>
      <c r="M934" s="6" t="n"/>
      <c r="N934" s="4" t="n"/>
      <c r="O934" s="4" t="n"/>
      <c r="P934" s="5" t="n"/>
      <c r="Q934" s="6" t="n"/>
      <c r="R934" s="6" t="n"/>
      <c r="S934" s="7">
        <f>IF(OR(O934="",Q934=""),"",IFERROR(IF(AND(INDEX(Fees!$D$5:$D$15,MATCH(O934,Fees!$A$5:$A$15,0))&gt;0,Q934&lt;INDEX(Fees!$D$5:$D$15,MATCH(O934,Fees!$A$5:$A$15,0))),Q934*INDEX(Fees!$E$5:$E$15,MATCH(O934,Fees!$A$5:$A$15,0))+INDEX(Fees!$F$5:$F$15,MATCH(O934,Fees!$A$5:$A$15,0)),Q934*INDEX(Fees!$B$5:$B$15,MATCH(O934,Fees!$A$5:$A$15,0))+INDEX(Fees!$C$5:$C$15,MATCH(O934,Fees!$A$5:$A$15,0))),""))</f>
        <v/>
      </c>
      <c r="T934" s="6" t="n"/>
      <c r="U934" s="7">
        <f>IF(AND(N934="Sold",Q934&lt;&gt;""),Q934-N(I934)-N(R934)-IF(T934&lt;&gt;"",T934,N(S934)),"")</f>
        <v/>
      </c>
      <c r="V934" s="8">
        <f>IF(AND(U934&lt;&gt;"",N(Q934)&gt;0),U934/Q934,"")</f>
        <v/>
      </c>
      <c r="W934" s="9">
        <f>IF(AND(ISNUMBER(P934),ISNUMBER(L934)),P934-L934,"")</f>
        <v/>
      </c>
      <c r="X934" s="4" t="n"/>
    </row>
    <row r="935">
      <c r="A935" s="4" t="n"/>
      <c r="B935" s="4" t="n"/>
      <c r="C935" s="4" t="n"/>
      <c r="D935" s="4" t="n"/>
      <c r="E935" s="4" t="n"/>
      <c r="F935" s="4" t="n"/>
      <c r="G935" s="4" t="n"/>
      <c r="H935" s="5" t="n"/>
      <c r="I935" s="6" t="n"/>
      <c r="J935" s="4" t="n"/>
      <c r="K935" s="4" t="n"/>
      <c r="L935" s="5" t="n"/>
      <c r="M935" s="6" t="n"/>
      <c r="N935" s="4" t="n"/>
      <c r="O935" s="4" t="n"/>
      <c r="P935" s="5" t="n"/>
      <c r="Q935" s="6" t="n"/>
      <c r="R935" s="6" t="n"/>
      <c r="S935" s="7">
        <f>IF(OR(O935="",Q935=""),"",IFERROR(IF(AND(INDEX(Fees!$D$5:$D$15,MATCH(O935,Fees!$A$5:$A$15,0))&gt;0,Q935&lt;INDEX(Fees!$D$5:$D$15,MATCH(O935,Fees!$A$5:$A$15,0))),Q935*INDEX(Fees!$E$5:$E$15,MATCH(O935,Fees!$A$5:$A$15,0))+INDEX(Fees!$F$5:$F$15,MATCH(O935,Fees!$A$5:$A$15,0)),Q935*INDEX(Fees!$B$5:$B$15,MATCH(O935,Fees!$A$5:$A$15,0))+INDEX(Fees!$C$5:$C$15,MATCH(O935,Fees!$A$5:$A$15,0))),""))</f>
        <v/>
      </c>
      <c r="T935" s="6" t="n"/>
      <c r="U935" s="7">
        <f>IF(AND(N935="Sold",Q935&lt;&gt;""),Q935-N(I935)-N(R935)-IF(T935&lt;&gt;"",T935,N(S935)),"")</f>
        <v/>
      </c>
      <c r="V935" s="8">
        <f>IF(AND(U935&lt;&gt;"",N(Q935)&gt;0),U935/Q935,"")</f>
        <v/>
      </c>
      <c r="W935" s="9">
        <f>IF(AND(ISNUMBER(P935),ISNUMBER(L935)),P935-L935,"")</f>
        <v/>
      </c>
      <c r="X935" s="4" t="n"/>
    </row>
    <row r="936">
      <c r="A936" s="4" t="n"/>
      <c r="B936" s="4" t="n"/>
      <c r="C936" s="4" t="n"/>
      <c r="D936" s="4" t="n"/>
      <c r="E936" s="4" t="n"/>
      <c r="F936" s="4" t="n"/>
      <c r="G936" s="4" t="n"/>
      <c r="H936" s="5" t="n"/>
      <c r="I936" s="6" t="n"/>
      <c r="J936" s="4" t="n"/>
      <c r="K936" s="4" t="n"/>
      <c r="L936" s="5" t="n"/>
      <c r="M936" s="6" t="n"/>
      <c r="N936" s="4" t="n"/>
      <c r="O936" s="4" t="n"/>
      <c r="P936" s="5" t="n"/>
      <c r="Q936" s="6" t="n"/>
      <c r="R936" s="6" t="n"/>
      <c r="S936" s="7">
        <f>IF(OR(O936="",Q936=""),"",IFERROR(IF(AND(INDEX(Fees!$D$5:$D$15,MATCH(O936,Fees!$A$5:$A$15,0))&gt;0,Q936&lt;INDEX(Fees!$D$5:$D$15,MATCH(O936,Fees!$A$5:$A$15,0))),Q936*INDEX(Fees!$E$5:$E$15,MATCH(O936,Fees!$A$5:$A$15,0))+INDEX(Fees!$F$5:$F$15,MATCH(O936,Fees!$A$5:$A$15,0)),Q936*INDEX(Fees!$B$5:$B$15,MATCH(O936,Fees!$A$5:$A$15,0))+INDEX(Fees!$C$5:$C$15,MATCH(O936,Fees!$A$5:$A$15,0))),""))</f>
        <v/>
      </c>
      <c r="T936" s="6" t="n"/>
      <c r="U936" s="7">
        <f>IF(AND(N936="Sold",Q936&lt;&gt;""),Q936-N(I936)-N(R936)-IF(T936&lt;&gt;"",T936,N(S936)),"")</f>
        <v/>
      </c>
      <c r="V936" s="8">
        <f>IF(AND(U936&lt;&gt;"",N(Q936)&gt;0),U936/Q936,"")</f>
        <v/>
      </c>
      <c r="W936" s="9">
        <f>IF(AND(ISNUMBER(P936),ISNUMBER(L936)),P936-L936,"")</f>
        <v/>
      </c>
      <c r="X936" s="4" t="n"/>
    </row>
    <row r="937">
      <c r="A937" s="4" t="n"/>
      <c r="B937" s="4" t="n"/>
      <c r="C937" s="4" t="n"/>
      <c r="D937" s="4" t="n"/>
      <c r="E937" s="4" t="n"/>
      <c r="F937" s="4" t="n"/>
      <c r="G937" s="4" t="n"/>
      <c r="H937" s="5" t="n"/>
      <c r="I937" s="6" t="n"/>
      <c r="J937" s="4" t="n"/>
      <c r="K937" s="4" t="n"/>
      <c r="L937" s="5" t="n"/>
      <c r="M937" s="6" t="n"/>
      <c r="N937" s="4" t="n"/>
      <c r="O937" s="4" t="n"/>
      <c r="P937" s="5" t="n"/>
      <c r="Q937" s="6" t="n"/>
      <c r="R937" s="6" t="n"/>
      <c r="S937" s="7">
        <f>IF(OR(O937="",Q937=""),"",IFERROR(IF(AND(INDEX(Fees!$D$5:$D$15,MATCH(O937,Fees!$A$5:$A$15,0))&gt;0,Q937&lt;INDEX(Fees!$D$5:$D$15,MATCH(O937,Fees!$A$5:$A$15,0))),Q937*INDEX(Fees!$E$5:$E$15,MATCH(O937,Fees!$A$5:$A$15,0))+INDEX(Fees!$F$5:$F$15,MATCH(O937,Fees!$A$5:$A$15,0)),Q937*INDEX(Fees!$B$5:$B$15,MATCH(O937,Fees!$A$5:$A$15,0))+INDEX(Fees!$C$5:$C$15,MATCH(O937,Fees!$A$5:$A$15,0))),""))</f>
        <v/>
      </c>
      <c r="T937" s="6" t="n"/>
      <c r="U937" s="7">
        <f>IF(AND(N937="Sold",Q937&lt;&gt;""),Q937-N(I937)-N(R937)-IF(T937&lt;&gt;"",T937,N(S937)),"")</f>
        <v/>
      </c>
      <c r="V937" s="8">
        <f>IF(AND(U937&lt;&gt;"",N(Q937)&gt;0),U937/Q937,"")</f>
        <v/>
      </c>
      <c r="W937" s="9">
        <f>IF(AND(ISNUMBER(P937),ISNUMBER(L937)),P937-L937,"")</f>
        <v/>
      </c>
      <c r="X937" s="4" t="n"/>
    </row>
    <row r="938">
      <c r="A938" s="4" t="n"/>
      <c r="B938" s="4" t="n"/>
      <c r="C938" s="4" t="n"/>
      <c r="D938" s="4" t="n"/>
      <c r="E938" s="4" t="n"/>
      <c r="F938" s="4" t="n"/>
      <c r="G938" s="4" t="n"/>
      <c r="H938" s="5" t="n"/>
      <c r="I938" s="6" t="n"/>
      <c r="J938" s="4" t="n"/>
      <c r="K938" s="4" t="n"/>
      <c r="L938" s="5" t="n"/>
      <c r="M938" s="6" t="n"/>
      <c r="N938" s="4" t="n"/>
      <c r="O938" s="4" t="n"/>
      <c r="P938" s="5" t="n"/>
      <c r="Q938" s="6" t="n"/>
      <c r="R938" s="6" t="n"/>
      <c r="S938" s="7">
        <f>IF(OR(O938="",Q938=""),"",IFERROR(IF(AND(INDEX(Fees!$D$5:$D$15,MATCH(O938,Fees!$A$5:$A$15,0))&gt;0,Q938&lt;INDEX(Fees!$D$5:$D$15,MATCH(O938,Fees!$A$5:$A$15,0))),Q938*INDEX(Fees!$E$5:$E$15,MATCH(O938,Fees!$A$5:$A$15,0))+INDEX(Fees!$F$5:$F$15,MATCH(O938,Fees!$A$5:$A$15,0)),Q938*INDEX(Fees!$B$5:$B$15,MATCH(O938,Fees!$A$5:$A$15,0))+INDEX(Fees!$C$5:$C$15,MATCH(O938,Fees!$A$5:$A$15,0))),""))</f>
        <v/>
      </c>
      <c r="T938" s="6" t="n"/>
      <c r="U938" s="7">
        <f>IF(AND(N938="Sold",Q938&lt;&gt;""),Q938-N(I938)-N(R938)-IF(T938&lt;&gt;"",T938,N(S938)),"")</f>
        <v/>
      </c>
      <c r="V938" s="8">
        <f>IF(AND(U938&lt;&gt;"",N(Q938)&gt;0),U938/Q938,"")</f>
        <v/>
      </c>
      <c r="W938" s="9">
        <f>IF(AND(ISNUMBER(P938),ISNUMBER(L938)),P938-L938,"")</f>
        <v/>
      </c>
      <c r="X938" s="4" t="n"/>
    </row>
    <row r="939">
      <c r="A939" s="4" t="n"/>
      <c r="B939" s="4" t="n"/>
      <c r="C939" s="4" t="n"/>
      <c r="D939" s="4" t="n"/>
      <c r="E939" s="4" t="n"/>
      <c r="F939" s="4" t="n"/>
      <c r="G939" s="4" t="n"/>
      <c r="H939" s="5" t="n"/>
      <c r="I939" s="6" t="n"/>
      <c r="J939" s="4" t="n"/>
      <c r="K939" s="4" t="n"/>
      <c r="L939" s="5" t="n"/>
      <c r="M939" s="6" t="n"/>
      <c r="N939" s="4" t="n"/>
      <c r="O939" s="4" t="n"/>
      <c r="P939" s="5" t="n"/>
      <c r="Q939" s="6" t="n"/>
      <c r="R939" s="6" t="n"/>
      <c r="S939" s="7">
        <f>IF(OR(O939="",Q939=""),"",IFERROR(IF(AND(INDEX(Fees!$D$5:$D$15,MATCH(O939,Fees!$A$5:$A$15,0))&gt;0,Q939&lt;INDEX(Fees!$D$5:$D$15,MATCH(O939,Fees!$A$5:$A$15,0))),Q939*INDEX(Fees!$E$5:$E$15,MATCH(O939,Fees!$A$5:$A$15,0))+INDEX(Fees!$F$5:$F$15,MATCH(O939,Fees!$A$5:$A$15,0)),Q939*INDEX(Fees!$B$5:$B$15,MATCH(O939,Fees!$A$5:$A$15,0))+INDEX(Fees!$C$5:$C$15,MATCH(O939,Fees!$A$5:$A$15,0))),""))</f>
        <v/>
      </c>
      <c r="T939" s="6" t="n"/>
      <c r="U939" s="7">
        <f>IF(AND(N939="Sold",Q939&lt;&gt;""),Q939-N(I939)-N(R939)-IF(T939&lt;&gt;"",T939,N(S939)),"")</f>
        <v/>
      </c>
      <c r="V939" s="8">
        <f>IF(AND(U939&lt;&gt;"",N(Q939)&gt;0),U939/Q939,"")</f>
        <v/>
      </c>
      <c r="W939" s="9">
        <f>IF(AND(ISNUMBER(P939),ISNUMBER(L939)),P939-L939,"")</f>
        <v/>
      </c>
      <c r="X939" s="4" t="n"/>
    </row>
    <row r="940">
      <c r="A940" s="4" t="n"/>
      <c r="B940" s="4" t="n"/>
      <c r="C940" s="4" t="n"/>
      <c r="D940" s="4" t="n"/>
      <c r="E940" s="4" t="n"/>
      <c r="F940" s="4" t="n"/>
      <c r="G940" s="4" t="n"/>
      <c r="H940" s="5" t="n"/>
      <c r="I940" s="6" t="n"/>
      <c r="J940" s="4" t="n"/>
      <c r="K940" s="4" t="n"/>
      <c r="L940" s="5" t="n"/>
      <c r="M940" s="6" t="n"/>
      <c r="N940" s="4" t="n"/>
      <c r="O940" s="4" t="n"/>
      <c r="P940" s="5" t="n"/>
      <c r="Q940" s="6" t="n"/>
      <c r="R940" s="6" t="n"/>
      <c r="S940" s="7">
        <f>IF(OR(O940="",Q940=""),"",IFERROR(IF(AND(INDEX(Fees!$D$5:$D$15,MATCH(O940,Fees!$A$5:$A$15,0))&gt;0,Q940&lt;INDEX(Fees!$D$5:$D$15,MATCH(O940,Fees!$A$5:$A$15,0))),Q940*INDEX(Fees!$E$5:$E$15,MATCH(O940,Fees!$A$5:$A$15,0))+INDEX(Fees!$F$5:$F$15,MATCH(O940,Fees!$A$5:$A$15,0)),Q940*INDEX(Fees!$B$5:$B$15,MATCH(O940,Fees!$A$5:$A$15,0))+INDEX(Fees!$C$5:$C$15,MATCH(O940,Fees!$A$5:$A$15,0))),""))</f>
        <v/>
      </c>
      <c r="T940" s="6" t="n"/>
      <c r="U940" s="7">
        <f>IF(AND(N940="Sold",Q940&lt;&gt;""),Q940-N(I940)-N(R940)-IF(T940&lt;&gt;"",T940,N(S940)),"")</f>
        <v/>
      </c>
      <c r="V940" s="8">
        <f>IF(AND(U940&lt;&gt;"",N(Q940)&gt;0),U940/Q940,"")</f>
        <v/>
      </c>
      <c r="W940" s="9">
        <f>IF(AND(ISNUMBER(P940),ISNUMBER(L940)),P940-L940,"")</f>
        <v/>
      </c>
      <c r="X940" s="4" t="n"/>
    </row>
    <row r="941">
      <c r="A941" s="4" t="n"/>
      <c r="B941" s="4" t="n"/>
      <c r="C941" s="4" t="n"/>
      <c r="D941" s="4" t="n"/>
      <c r="E941" s="4" t="n"/>
      <c r="F941" s="4" t="n"/>
      <c r="G941" s="4" t="n"/>
      <c r="H941" s="5" t="n"/>
      <c r="I941" s="6" t="n"/>
      <c r="J941" s="4" t="n"/>
      <c r="K941" s="4" t="n"/>
      <c r="L941" s="5" t="n"/>
      <c r="M941" s="6" t="n"/>
      <c r="N941" s="4" t="n"/>
      <c r="O941" s="4" t="n"/>
      <c r="P941" s="5" t="n"/>
      <c r="Q941" s="6" t="n"/>
      <c r="R941" s="6" t="n"/>
      <c r="S941" s="7">
        <f>IF(OR(O941="",Q941=""),"",IFERROR(IF(AND(INDEX(Fees!$D$5:$D$15,MATCH(O941,Fees!$A$5:$A$15,0))&gt;0,Q941&lt;INDEX(Fees!$D$5:$D$15,MATCH(O941,Fees!$A$5:$A$15,0))),Q941*INDEX(Fees!$E$5:$E$15,MATCH(O941,Fees!$A$5:$A$15,0))+INDEX(Fees!$F$5:$F$15,MATCH(O941,Fees!$A$5:$A$15,0)),Q941*INDEX(Fees!$B$5:$B$15,MATCH(O941,Fees!$A$5:$A$15,0))+INDEX(Fees!$C$5:$C$15,MATCH(O941,Fees!$A$5:$A$15,0))),""))</f>
        <v/>
      </c>
      <c r="T941" s="6" t="n"/>
      <c r="U941" s="7">
        <f>IF(AND(N941="Sold",Q941&lt;&gt;""),Q941-N(I941)-N(R941)-IF(T941&lt;&gt;"",T941,N(S941)),"")</f>
        <v/>
      </c>
      <c r="V941" s="8">
        <f>IF(AND(U941&lt;&gt;"",N(Q941)&gt;0),U941/Q941,"")</f>
        <v/>
      </c>
      <c r="W941" s="9">
        <f>IF(AND(ISNUMBER(P941),ISNUMBER(L941)),P941-L941,"")</f>
        <v/>
      </c>
      <c r="X941" s="4" t="n"/>
    </row>
    <row r="942">
      <c r="A942" s="4" t="n"/>
      <c r="B942" s="4" t="n"/>
      <c r="C942" s="4" t="n"/>
      <c r="D942" s="4" t="n"/>
      <c r="E942" s="4" t="n"/>
      <c r="F942" s="4" t="n"/>
      <c r="G942" s="4" t="n"/>
      <c r="H942" s="5" t="n"/>
      <c r="I942" s="6" t="n"/>
      <c r="J942" s="4" t="n"/>
      <c r="K942" s="4" t="n"/>
      <c r="L942" s="5" t="n"/>
      <c r="M942" s="6" t="n"/>
      <c r="N942" s="4" t="n"/>
      <c r="O942" s="4" t="n"/>
      <c r="P942" s="5" t="n"/>
      <c r="Q942" s="6" t="n"/>
      <c r="R942" s="6" t="n"/>
      <c r="S942" s="7">
        <f>IF(OR(O942="",Q942=""),"",IFERROR(IF(AND(INDEX(Fees!$D$5:$D$15,MATCH(O942,Fees!$A$5:$A$15,0))&gt;0,Q942&lt;INDEX(Fees!$D$5:$D$15,MATCH(O942,Fees!$A$5:$A$15,0))),Q942*INDEX(Fees!$E$5:$E$15,MATCH(O942,Fees!$A$5:$A$15,0))+INDEX(Fees!$F$5:$F$15,MATCH(O942,Fees!$A$5:$A$15,0)),Q942*INDEX(Fees!$B$5:$B$15,MATCH(O942,Fees!$A$5:$A$15,0))+INDEX(Fees!$C$5:$C$15,MATCH(O942,Fees!$A$5:$A$15,0))),""))</f>
        <v/>
      </c>
      <c r="T942" s="6" t="n"/>
      <c r="U942" s="7">
        <f>IF(AND(N942="Sold",Q942&lt;&gt;""),Q942-N(I942)-N(R942)-IF(T942&lt;&gt;"",T942,N(S942)),"")</f>
        <v/>
      </c>
      <c r="V942" s="8">
        <f>IF(AND(U942&lt;&gt;"",N(Q942)&gt;0),U942/Q942,"")</f>
        <v/>
      </c>
      <c r="W942" s="9">
        <f>IF(AND(ISNUMBER(P942),ISNUMBER(L942)),P942-L942,"")</f>
        <v/>
      </c>
      <c r="X942" s="4" t="n"/>
    </row>
    <row r="943">
      <c r="A943" s="4" t="n"/>
      <c r="B943" s="4" t="n"/>
      <c r="C943" s="4" t="n"/>
      <c r="D943" s="4" t="n"/>
      <c r="E943" s="4" t="n"/>
      <c r="F943" s="4" t="n"/>
      <c r="G943" s="4" t="n"/>
      <c r="H943" s="5" t="n"/>
      <c r="I943" s="6" t="n"/>
      <c r="J943" s="4" t="n"/>
      <c r="K943" s="4" t="n"/>
      <c r="L943" s="5" t="n"/>
      <c r="M943" s="6" t="n"/>
      <c r="N943" s="4" t="n"/>
      <c r="O943" s="4" t="n"/>
      <c r="P943" s="5" t="n"/>
      <c r="Q943" s="6" t="n"/>
      <c r="R943" s="6" t="n"/>
      <c r="S943" s="7">
        <f>IF(OR(O943="",Q943=""),"",IFERROR(IF(AND(INDEX(Fees!$D$5:$D$15,MATCH(O943,Fees!$A$5:$A$15,0))&gt;0,Q943&lt;INDEX(Fees!$D$5:$D$15,MATCH(O943,Fees!$A$5:$A$15,0))),Q943*INDEX(Fees!$E$5:$E$15,MATCH(O943,Fees!$A$5:$A$15,0))+INDEX(Fees!$F$5:$F$15,MATCH(O943,Fees!$A$5:$A$15,0)),Q943*INDEX(Fees!$B$5:$B$15,MATCH(O943,Fees!$A$5:$A$15,0))+INDEX(Fees!$C$5:$C$15,MATCH(O943,Fees!$A$5:$A$15,0))),""))</f>
        <v/>
      </c>
      <c r="T943" s="6" t="n"/>
      <c r="U943" s="7">
        <f>IF(AND(N943="Sold",Q943&lt;&gt;""),Q943-N(I943)-N(R943)-IF(T943&lt;&gt;"",T943,N(S943)),"")</f>
        <v/>
      </c>
      <c r="V943" s="8">
        <f>IF(AND(U943&lt;&gt;"",N(Q943)&gt;0),U943/Q943,"")</f>
        <v/>
      </c>
      <c r="W943" s="9">
        <f>IF(AND(ISNUMBER(P943),ISNUMBER(L943)),P943-L943,"")</f>
        <v/>
      </c>
      <c r="X943" s="4" t="n"/>
    </row>
    <row r="944">
      <c r="A944" s="4" t="n"/>
      <c r="B944" s="4" t="n"/>
      <c r="C944" s="4" t="n"/>
      <c r="D944" s="4" t="n"/>
      <c r="E944" s="4" t="n"/>
      <c r="F944" s="4" t="n"/>
      <c r="G944" s="4" t="n"/>
      <c r="H944" s="5" t="n"/>
      <c r="I944" s="6" t="n"/>
      <c r="J944" s="4" t="n"/>
      <c r="K944" s="4" t="n"/>
      <c r="L944" s="5" t="n"/>
      <c r="M944" s="6" t="n"/>
      <c r="N944" s="4" t="n"/>
      <c r="O944" s="4" t="n"/>
      <c r="P944" s="5" t="n"/>
      <c r="Q944" s="6" t="n"/>
      <c r="R944" s="6" t="n"/>
      <c r="S944" s="7">
        <f>IF(OR(O944="",Q944=""),"",IFERROR(IF(AND(INDEX(Fees!$D$5:$D$15,MATCH(O944,Fees!$A$5:$A$15,0))&gt;0,Q944&lt;INDEX(Fees!$D$5:$D$15,MATCH(O944,Fees!$A$5:$A$15,0))),Q944*INDEX(Fees!$E$5:$E$15,MATCH(O944,Fees!$A$5:$A$15,0))+INDEX(Fees!$F$5:$F$15,MATCH(O944,Fees!$A$5:$A$15,0)),Q944*INDEX(Fees!$B$5:$B$15,MATCH(O944,Fees!$A$5:$A$15,0))+INDEX(Fees!$C$5:$C$15,MATCH(O944,Fees!$A$5:$A$15,0))),""))</f>
        <v/>
      </c>
      <c r="T944" s="6" t="n"/>
      <c r="U944" s="7">
        <f>IF(AND(N944="Sold",Q944&lt;&gt;""),Q944-N(I944)-N(R944)-IF(T944&lt;&gt;"",T944,N(S944)),"")</f>
        <v/>
      </c>
      <c r="V944" s="8">
        <f>IF(AND(U944&lt;&gt;"",N(Q944)&gt;0),U944/Q944,"")</f>
        <v/>
      </c>
      <c r="W944" s="9">
        <f>IF(AND(ISNUMBER(P944),ISNUMBER(L944)),P944-L944,"")</f>
        <v/>
      </c>
      <c r="X944" s="4" t="n"/>
    </row>
    <row r="945">
      <c r="A945" s="4" t="n"/>
      <c r="B945" s="4" t="n"/>
      <c r="C945" s="4" t="n"/>
      <c r="D945" s="4" t="n"/>
      <c r="E945" s="4" t="n"/>
      <c r="F945" s="4" t="n"/>
      <c r="G945" s="4" t="n"/>
      <c r="H945" s="5" t="n"/>
      <c r="I945" s="6" t="n"/>
      <c r="J945" s="4" t="n"/>
      <c r="K945" s="4" t="n"/>
      <c r="L945" s="5" t="n"/>
      <c r="M945" s="6" t="n"/>
      <c r="N945" s="4" t="n"/>
      <c r="O945" s="4" t="n"/>
      <c r="P945" s="5" t="n"/>
      <c r="Q945" s="6" t="n"/>
      <c r="R945" s="6" t="n"/>
      <c r="S945" s="7">
        <f>IF(OR(O945="",Q945=""),"",IFERROR(IF(AND(INDEX(Fees!$D$5:$D$15,MATCH(O945,Fees!$A$5:$A$15,0))&gt;0,Q945&lt;INDEX(Fees!$D$5:$D$15,MATCH(O945,Fees!$A$5:$A$15,0))),Q945*INDEX(Fees!$E$5:$E$15,MATCH(O945,Fees!$A$5:$A$15,0))+INDEX(Fees!$F$5:$F$15,MATCH(O945,Fees!$A$5:$A$15,0)),Q945*INDEX(Fees!$B$5:$B$15,MATCH(O945,Fees!$A$5:$A$15,0))+INDEX(Fees!$C$5:$C$15,MATCH(O945,Fees!$A$5:$A$15,0))),""))</f>
        <v/>
      </c>
      <c r="T945" s="6" t="n"/>
      <c r="U945" s="7">
        <f>IF(AND(N945="Sold",Q945&lt;&gt;""),Q945-N(I945)-N(R945)-IF(T945&lt;&gt;"",T945,N(S945)),"")</f>
        <v/>
      </c>
      <c r="V945" s="8">
        <f>IF(AND(U945&lt;&gt;"",N(Q945)&gt;0),U945/Q945,"")</f>
        <v/>
      </c>
      <c r="W945" s="9">
        <f>IF(AND(ISNUMBER(P945),ISNUMBER(L945)),P945-L945,"")</f>
        <v/>
      </c>
      <c r="X945" s="4" t="n"/>
    </row>
    <row r="946">
      <c r="A946" s="4" t="n"/>
      <c r="B946" s="4" t="n"/>
      <c r="C946" s="4" t="n"/>
      <c r="D946" s="4" t="n"/>
      <c r="E946" s="4" t="n"/>
      <c r="F946" s="4" t="n"/>
      <c r="G946" s="4" t="n"/>
      <c r="H946" s="5" t="n"/>
      <c r="I946" s="6" t="n"/>
      <c r="J946" s="4" t="n"/>
      <c r="K946" s="4" t="n"/>
      <c r="L946" s="5" t="n"/>
      <c r="M946" s="6" t="n"/>
      <c r="N946" s="4" t="n"/>
      <c r="O946" s="4" t="n"/>
      <c r="P946" s="5" t="n"/>
      <c r="Q946" s="6" t="n"/>
      <c r="R946" s="6" t="n"/>
      <c r="S946" s="7">
        <f>IF(OR(O946="",Q946=""),"",IFERROR(IF(AND(INDEX(Fees!$D$5:$D$15,MATCH(O946,Fees!$A$5:$A$15,0))&gt;0,Q946&lt;INDEX(Fees!$D$5:$D$15,MATCH(O946,Fees!$A$5:$A$15,0))),Q946*INDEX(Fees!$E$5:$E$15,MATCH(O946,Fees!$A$5:$A$15,0))+INDEX(Fees!$F$5:$F$15,MATCH(O946,Fees!$A$5:$A$15,0)),Q946*INDEX(Fees!$B$5:$B$15,MATCH(O946,Fees!$A$5:$A$15,0))+INDEX(Fees!$C$5:$C$15,MATCH(O946,Fees!$A$5:$A$15,0))),""))</f>
        <v/>
      </c>
      <c r="T946" s="6" t="n"/>
      <c r="U946" s="7">
        <f>IF(AND(N946="Sold",Q946&lt;&gt;""),Q946-N(I946)-N(R946)-IF(T946&lt;&gt;"",T946,N(S946)),"")</f>
        <v/>
      </c>
      <c r="V946" s="8">
        <f>IF(AND(U946&lt;&gt;"",N(Q946)&gt;0),U946/Q946,"")</f>
        <v/>
      </c>
      <c r="W946" s="9">
        <f>IF(AND(ISNUMBER(P946),ISNUMBER(L946)),P946-L946,"")</f>
        <v/>
      </c>
      <c r="X946" s="4" t="n"/>
    </row>
    <row r="947">
      <c r="A947" s="4" t="n"/>
      <c r="B947" s="4" t="n"/>
      <c r="C947" s="4" t="n"/>
      <c r="D947" s="4" t="n"/>
      <c r="E947" s="4" t="n"/>
      <c r="F947" s="4" t="n"/>
      <c r="G947" s="4" t="n"/>
      <c r="H947" s="5" t="n"/>
      <c r="I947" s="6" t="n"/>
      <c r="J947" s="4" t="n"/>
      <c r="K947" s="4" t="n"/>
      <c r="L947" s="5" t="n"/>
      <c r="M947" s="6" t="n"/>
      <c r="N947" s="4" t="n"/>
      <c r="O947" s="4" t="n"/>
      <c r="P947" s="5" t="n"/>
      <c r="Q947" s="6" t="n"/>
      <c r="R947" s="6" t="n"/>
      <c r="S947" s="7">
        <f>IF(OR(O947="",Q947=""),"",IFERROR(IF(AND(INDEX(Fees!$D$5:$D$15,MATCH(O947,Fees!$A$5:$A$15,0))&gt;0,Q947&lt;INDEX(Fees!$D$5:$D$15,MATCH(O947,Fees!$A$5:$A$15,0))),Q947*INDEX(Fees!$E$5:$E$15,MATCH(O947,Fees!$A$5:$A$15,0))+INDEX(Fees!$F$5:$F$15,MATCH(O947,Fees!$A$5:$A$15,0)),Q947*INDEX(Fees!$B$5:$B$15,MATCH(O947,Fees!$A$5:$A$15,0))+INDEX(Fees!$C$5:$C$15,MATCH(O947,Fees!$A$5:$A$15,0))),""))</f>
        <v/>
      </c>
      <c r="T947" s="6" t="n"/>
      <c r="U947" s="7">
        <f>IF(AND(N947="Sold",Q947&lt;&gt;""),Q947-N(I947)-N(R947)-IF(T947&lt;&gt;"",T947,N(S947)),"")</f>
        <v/>
      </c>
      <c r="V947" s="8">
        <f>IF(AND(U947&lt;&gt;"",N(Q947)&gt;0),U947/Q947,"")</f>
        <v/>
      </c>
      <c r="W947" s="9">
        <f>IF(AND(ISNUMBER(P947),ISNUMBER(L947)),P947-L947,"")</f>
        <v/>
      </c>
      <c r="X947" s="4" t="n"/>
    </row>
    <row r="948">
      <c r="A948" s="4" t="n"/>
      <c r="B948" s="4" t="n"/>
      <c r="C948" s="4" t="n"/>
      <c r="D948" s="4" t="n"/>
      <c r="E948" s="4" t="n"/>
      <c r="F948" s="4" t="n"/>
      <c r="G948" s="4" t="n"/>
      <c r="H948" s="5" t="n"/>
      <c r="I948" s="6" t="n"/>
      <c r="J948" s="4" t="n"/>
      <c r="K948" s="4" t="n"/>
      <c r="L948" s="5" t="n"/>
      <c r="M948" s="6" t="n"/>
      <c r="N948" s="4" t="n"/>
      <c r="O948" s="4" t="n"/>
      <c r="P948" s="5" t="n"/>
      <c r="Q948" s="6" t="n"/>
      <c r="R948" s="6" t="n"/>
      <c r="S948" s="7">
        <f>IF(OR(O948="",Q948=""),"",IFERROR(IF(AND(INDEX(Fees!$D$5:$D$15,MATCH(O948,Fees!$A$5:$A$15,0))&gt;0,Q948&lt;INDEX(Fees!$D$5:$D$15,MATCH(O948,Fees!$A$5:$A$15,0))),Q948*INDEX(Fees!$E$5:$E$15,MATCH(O948,Fees!$A$5:$A$15,0))+INDEX(Fees!$F$5:$F$15,MATCH(O948,Fees!$A$5:$A$15,0)),Q948*INDEX(Fees!$B$5:$B$15,MATCH(O948,Fees!$A$5:$A$15,0))+INDEX(Fees!$C$5:$C$15,MATCH(O948,Fees!$A$5:$A$15,0))),""))</f>
        <v/>
      </c>
      <c r="T948" s="6" t="n"/>
      <c r="U948" s="7">
        <f>IF(AND(N948="Sold",Q948&lt;&gt;""),Q948-N(I948)-N(R948)-IF(T948&lt;&gt;"",T948,N(S948)),"")</f>
        <v/>
      </c>
      <c r="V948" s="8">
        <f>IF(AND(U948&lt;&gt;"",N(Q948)&gt;0),U948/Q948,"")</f>
        <v/>
      </c>
      <c r="W948" s="9">
        <f>IF(AND(ISNUMBER(P948),ISNUMBER(L948)),P948-L948,"")</f>
        <v/>
      </c>
      <c r="X948" s="4" t="n"/>
    </row>
    <row r="949">
      <c r="A949" s="4" t="n"/>
      <c r="B949" s="4" t="n"/>
      <c r="C949" s="4" t="n"/>
      <c r="D949" s="4" t="n"/>
      <c r="E949" s="4" t="n"/>
      <c r="F949" s="4" t="n"/>
      <c r="G949" s="4" t="n"/>
      <c r="H949" s="5" t="n"/>
      <c r="I949" s="6" t="n"/>
      <c r="J949" s="4" t="n"/>
      <c r="K949" s="4" t="n"/>
      <c r="L949" s="5" t="n"/>
      <c r="M949" s="6" t="n"/>
      <c r="N949" s="4" t="n"/>
      <c r="O949" s="4" t="n"/>
      <c r="P949" s="5" t="n"/>
      <c r="Q949" s="6" t="n"/>
      <c r="R949" s="6" t="n"/>
      <c r="S949" s="7">
        <f>IF(OR(O949="",Q949=""),"",IFERROR(IF(AND(INDEX(Fees!$D$5:$D$15,MATCH(O949,Fees!$A$5:$A$15,0))&gt;0,Q949&lt;INDEX(Fees!$D$5:$D$15,MATCH(O949,Fees!$A$5:$A$15,0))),Q949*INDEX(Fees!$E$5:$E$15,MATCH(O949,Fees!$A$5:$A$15,0))+INDEX(Fees!$F$5:$F$15,MATCH(O949,Fees!$A$5:$A$15,0)),Q949*INDEX(Fees!$B$5:$B$15,MATCH(O949,Fees!$A$5:$A$15,0))+INDEX(Fees!$C$5:$C$15,MATCH(O949,Fees!$A$5:$A$15,0))),""))</f>
        <v/>
      </c>
      <c r="T949" s="6" t="n"/>
      <c r="U949" s="7">
        <f>IF(AND(N949="Sold",Q949&lt;&gt;""),Q949-N(I949)-N(R949)-IF(T949&lt;&gt;"",T949,N(S949)),"")</f>
        <v/>
      </c>
      <c r="V949" s="8">
        <f>IF(AND(U949&lt;&gt;"",N(Q949)&gt;0),U949/Q949,"")</f>
        <v/>
      </c>
      <c r="W949" s="9">
        <f>IF(AND(ISNUMBER(P949),ISNUMBER(L949)),P949-L949,"")</f>
        <v/>
      </c>
      <c r="X949" s="4" t="n"/>
    </row>
    <row r="950">
      <c r="A950" s="4" t="n"/>
      <c r="B950" s="4" t="n"/>
      <c r="C950" s="4" t="n"/>
      <c r="D950" s="4" t="n"/>
      <c r="E950" s="4" t="n"/>
      <c r="F950" s="4" t="n"/>
      <c r="G950" s="4" t="n"/>
      <c r="H950" s="5" t="n"/>
      <c r="I950" s="6" t="n"/>
      <c r="J950" s="4" t="n"/>
      <c r="K950" s="4" t="n"/>
      <c r="L950" s="5" t="n"/>
      <c r="M950" s="6" t="n"/>
      <c r="N950" s="4" t="n"/>
      <c r="O950" s="4" t="n"/>
      <c r="P950" s="5" t="n"/>
      <c r="Q950" s="6" t="n"/>
      <c r="R950" s="6" t="n"/>
      <c r="S950" s="7">
        <f>IF(OR(O950="",Q950=""),"",IFERROR(IF(AND(INDEX(Fees!$D$5:$D$15,MATCH(O950,Fees!$A$5:$A$15,0))&gt;0,Q950&lt;INDEX(Fees!$D$5:$D$15,MATCH(O950,Fees!$A$5:$A$15,0))),Q950*INDEX(Fees!$E$5:$E$15,MATCH(O950,Fees!$A$5:$A$15,0))+INDEX(Fees!$F$5:$F$15,MATCH(O950,Fees!$A$5:$A$15,0)),Q950*INDEX(Fees!$B$5:$B$15,MATCH(O950,Fees!$A$5:$A$15,0))+INDEX(Fees!$C$5:$C$15,MATCH(O950,Fees!$A$5:$A$15,0))),""))</f>
        <v/>
      </c>
      <c r="T950" s="6" t="n"/>
      <c r="U950" s="7">
        <f>IF(AND(N950="Sold",Q950&lt;&gt;""),Q950-N(I950)-N(R950)-IF(T950&lt;&gt;"",T950,N(S950)),"")</f>
        <v/>
      </c>
      <c r="V950" s="8">
        <f>IF(AND(U950&lt;&gt;"",N(Q950)&gt;0),U950/Q950,"")</f>
        <v/>
      </c>
      <c r="W950" s="9">
        <f>IF(AND(ISNUMBER(P950),ISNUMBER(L950)),P950-L950,"")</f>
        <v/>
      </c>
      <c r="X950" s="4" t="n"/>
    </row>
    <row r="951">
      <c r="A951" s="4" t="n"/>
      <c r="B951" s="4" t="n"/>
      <c r="C951" s="4" t="n"/>
      <c r="D951" s="4" t="n"/>
      <c r="E951" s="4" t="n"/>
      <c r="F951" s="4" t="n"/>
      <c r="G951" s="4" t="n"/>
      <c r="H951" s="5" t="n"/>
      <c r="I951" s="6" t="n"/>
      <c r="J951" s="4" t="n"/>
      <c r="K951" s="4" t="n"/>
      <c r="L951" s="5" t="n"/>
      <c r="M951" s="6" t="n"/>
      <c r="N951" s="4" t="n"/>
      <c r="O951" s="4" t="n"/>
      <c r="P951" s="5" t="n"/>
      <c r="Q951" s="6" t="n"/>
      <c r="R951" s="6" t="n"/>
      <c r="S951" s="7">
        <f>IF(OR(O951="",Q951=""),"",IFERROR(IF(AND(INDEX(Fees!$D$5:$D$15,MATCH(O951,Fees!$A$5:$A$15,0))&gt;0,Q951&lt;INDEX(Fees!$D$5:$D$15,MATCH(O951,Fees!$A$5:$A$15,0))),Q951*INDEX(Fees!$E$5:$E$15,MATCH(O951,Fees!$A$5:$A$15,0))+INDEX(Fees!$F$5:$F$15,MATCH(O951,Fees!$A$5:$A$15,0)),Q951*INDEX(Fees!$B$5:$B$15,MATCH(O951,Fees!$A$5:$A$15,0))+INDEX(Fees!$C$5:$C$15,MATCH(O951,Fees!$A$5:$A$15,0))),""))</f>
        <v/>
      </c>
      <c r="T951" s="6" t="n"/>
      <c r="U951" s="7">
        <f>IF(AND(N951="Sold",Q951&lt;&gt;""),Q951-N(I951)-N(R951)-IF(T951&lt;&gt;"",T951,N(S951)),"")</f>
        <v/>
      </c>
      <c r="V951" s="8">
        <f>IF(AND(U951&lt;&gt;"",N(Q951)&gt;0),U951/Q951,"")</f>
        <v/>
      </c>
      <c r="W951" s="9">
        <f>IF(AND(ISNUMBER(P951),ISNUMBER(L951)),P951-L951,"")</f>
        <v/>
      </c>
      <c r="X951" s="4" t="n"/>
    </row>
    <row r="952">
      <c r="A952" s="4" t="n"/>
      <c r="B952" s="4" t="n"/>
      <c r="C952" s="4" t="n"/>
      <c r="D952" s="4" t="n"/>
      <c r="E952" s="4" t="n"/>
      <c r="F952" s="4" t="n"/>
      <c r="G952" s="4" t="n"/>
      <c r="H952" s="5" t="n"/>
      <c r="I952" s="6" t="n"/>
      <c r="J952" s="4" t="n"/>
      <c r="K952" s="4" t="n"/>
      <c r="L952" s="5" t="n"/>
      <c r="M952" s="6" t="n"/>
      <c r="N952" s="4" t="n"/>
      <c r="O952" s="4" t="n"/>
      <c r="P952" s="5" t="n"/>
      <c r="Q952" s="6" t="n"/>
      <c r="R952" s="6" t="n"/>
      <c r="S952" s="7">
        <f>IF(OR(O952="",Q952=""),"",IFERROR(IF(AND(INDEX(Fees!$D$5:$D$15,MATCH(O952,Fees!$A$5:$A$15,0))&gt;0,Q952&lt;INDEX(Fees!$D$5:$D$15,MATCH(O952,Fees!$A$5:$A$15,0))),Q952*INDEX(Fees!$E$5:$E$15,MATCH(O952,Fees!$A$5:$A$15,0))+INDEX(Fees!$F$5:$F$15,MATCH(O952,Fees!$A$5:$A$15,0)),Q952*INDEX(Fees!$B$5:$B$15,MATCH(O952,Fees!$A$5:$A$15,0))+INDEX(Fees!$C$5:$C$15,MATCH(O952,Fees!$A$5:$A$15,0))),""))</f>
        <v/>
      </c>
      <c r="T952" s="6" t="n"/>
      <c r="U952" s="7">
        <f>IF(AND(N952="Sold",Q952&lt;&gt;""),Q952-N(I952)-N(R952)-IF(T952&lt;&gt;"",T952,N(S952)),"")</f>
        <v/>
      </c>
      <c r="V952" s="8">
        <f>IF(AND(U952&lt;&gt;"",N(Q952)&gt;0),U952/Q952,"")</f>
        <v/>
      </c>
      <c r="W952" s="9">
        <f>IF(AND(ISNUMBER(P952),ISNUMBER(L952)),P952-L952,"")</f>
        <v/>
      </c>
      <c r="X952" s="4" t="n"/>
    </row>
    <row r="953">
      <c r="A953" s="4" t="n"/>
      <c r="B953" s="4" t="n"/>
      <c r="C953" s="4" t="n"/>
      <c r="D953" s="4" t="n"/>
      <c r="E953" s="4" t="n"/>
      <c r="F953" s="4" t="n"/>
      <c r="G953" s="4" t="n"/>
      <c r="H953" s="5" t="n"/>
      <c r="I953" s="6" t="n"/>
      <c r="J953" s="4" t="n"/>
      <c r="K953" s="4" t="n"/>
      <c r="L953" s="5" t="n"/>
      <c r="M953" s="6" t="n"/>
      <c r="N953" s="4" t="n"/>
      <c r="O953" s="4" t="n"/>
      <c r="P953" s="5" t="n"/>
      <c r="Q953" s="6" t="n"/>
      <c r="R953" s="6" t="n"/>
      <c r="S953" s="7">
        <f>IF(OR(O953="",Q953=""),"",IFERROR(IF(AND(INDEX(Fees!$D$5:$D$15,MATCH(O953,Fees!$A$5:$A$15,0))&gt;0,Q953&lt;INDEX(Fees!$D$5:$D$15,MATCH(O953,Fees!$A$5:$A$15,0))),Q953*INDEX(Fees!$E$5:$E$15,MATCH(O953,Fees!$A$5:$A$15,0))+INDEX(Fees!$F$5:$F$15,MATCH(O953,Fees!$A$5:$A$15,0)),Q953*INDEX(Fees!$B$5:$B$15,MATCH(O953,Fees!$A$5:$A$15,0))+INDEX(Fees!$C$5:$C$15,MATCH(O953,Fees!$A$5:$A$15,0))),""))</f>
        <v/>
      </c>
      <c r="T953" s="6" t="n"/>
      <c r="U953" s="7">
        <f>IF(AND(N953="Sold",Q953&lt;&gt;""),Q953-N(I953)-N(R953)-IF(T953&lt;&gt;"",T953,N(S953)),"")</f>
        <v/>
      </c>
      <c r="V953" s="8">
        <f>IF(AND(U953&lt;&gt;"",N(Q953)&gt;0),U953/Q953,"")</f>
        <v/>
      </c>
      <c r="W953" s="9">
        <f>IF(AND(ISNUMBER(P953),ISNUMBER(L953)),P953-L953,"")</f>
        <v/>
      </c>
      <c r="X953" s="4" t="n"/>
    </row>
    <row r="954">
      <c r="A954" s="4" t="n"/>
      <c r="B954" s="4" t="n"/>
      <c r="C954" s="4" t="n"/>
      <c r="D954" s="4" t="n"/>
      <c r="E954" s="4" t="n"/>
      <c r="F954" s="4" t="n"/>
      <c r="G954" s="4" t="n"/>
      <c r="H954" s="5" t="n"/>
      <c r="I954" s="6" t="n"/>
      <c r="J954" s="4" t="n"/>
      <c r="K954" s="4" t="n"/>
      <c r="L954" s="5" t="n"/>
      <c r="M954" s="6" t="n"/>
      <c r="N954" s="4" t="n"/>
      <c r="O954" s="4" t="n"/>
      <c r="P954" s="5" t="n"/>
      <c r="Q954" s="6" t="n"/>
      <c r="R954" s="6" t="n"/>
      <c r="S954" s="7">
        <f>IF(OR(O954="",Q954=""),"",IFERROR(IF(AND(INDEX(Fees!$D$5:$D$15,MATCH(O954,Fees!$A$5:$A$15,0))&gt;0,Q954&lt;INDEX(Fees!$D$5:$D$15,MATCH(O954,Fees!$A$5:$A$15,0))),Q954*INDEX(Fees!$E$5:$E$15,MATCH(O954,Fees!$A$5:$A$15,0))+INDEX(Fees!$F$5:$F$15,MATCH(O954,Fees!$A$5:$A$15,0)),Q954*INDEX(Fees!$B$5:$B$15,MATCH(O954,Fees!$A$5:$A$15,0))+INDEX(Fees!$C$5:$C$15,MATCH(O954,Fees!$A$5:$A$15,0))),""))</f>
        <v/>
      </c>
      <c r="T954" s="6" t="n"/>
      <c r="U954" s="7">
        <f>IF(AND(N954="Sold",Q954&lt;&gt;""),Q954-N(I954)-N(R954)-IF(T954&lt;&gt;"",T954,N(S954)),"")</f>
        <v/>
      </c>
      <c r="V954" s="8">
        <f>IF(AND(U954&lt;&gt;"",N(Q954)&gt;0),U954/Q954,"")</f>
        <v/>
      </c>
      <c r="W954" s="9">
        <f>IF(AND(ISNUMBER(P954),ISNUMBER(L954)),P954-L954,"")</f>
        <v/>
      </c>
      <c r="X954" s="4" t="n"/>
    </row>
    <row r="955">
      <c r="A955" s="4" t="n"/>
      <c r="B955" s="4" t="n"/>
      <c r="C955" s="4" t="n"/>
      <c r="D955" s="4" t="n"/>
      <c r="E955" s="4" t="n"/>
      <c r="F955" s="4" t="n"/>
      <c r="G955" s="4" t="n"/>
      <c r="H955" s="5" t="n"/>
      <c r="I955" s="6" t="n"/>
      <c r="J955" s="4" t="n"/>
      <c r="K955" s="4" t="n"/>
      <c r="L955" s="5" t="n"/>
      <c r="M955" s="6" t="n"/>
      <c r="N955" s="4" t="n"/>
      <c r="O955" s="4" t="n"/>
      <c r="P955" s="5" t="n"/>
      <c r="Q955" s="6" t="n"/>
      <c r="R955" s="6" t="n"/>
      <c r="S955" s="7">
        <f>IF(OR(O955="",Q955=""),"",IFERROR(IF(AND(INDEX(Fees!$D$5:$D$15,MATCH(O955,Fees!$A$5:$A$15,0))&gt;0,Q955&lt;INDEX(Fees!$D$5:$D$15,MATCH(O955,Fees!$A$5:$A$15,0))),Q955*INDEX(Fees!$E$5:$E$15,MATCH(O955,Fees!$A$5:$A$15,0))+INDEX(Fees!$F$5:$F$15,MATCH(O955,Fees!$A$5:$A$15,0)),Q955*INDEX(Fees!$B$5:$B$15,MATCH(O955,Fees!$A$5:$A$15,0))+INDEX(Fees!$C$5:$C$15,MATCH(O955,Fees!$A$5:$A$15,0))),""))</f>
        <v/>
      </c>
      <c r="T955" s="6" t="n"/>
      <c r="U955" s="7">
        <f>IF(AND(N955="Sold",Q955&lt;&gt;""),Q955-N(I955)-N(R955)-IF(T955&lt;&gt;"",T955,N(S955)),"")</f>
        <v/>
      </c>
      <c r="V955" s="8">
        <f>IF(AND(U955&lt;&gt;"",N(Q955)&gt;0),U955/Q955,"")</f>
        <v/>
      </c>
      <c r="W955" s="9">
        <f>IF(AND(ISNUMBER(P955),ISNUMBER(L955)),P955-L955,"")</f>
        <v/>
      </c>
      <c r="X955" s="4" t="n"/>
    </row>
    <row r="956">
      <c r="A956" s="4" t="n"/>
      <c r="B956" s="4" t="n"/>
      <c r="C956" s="4" t="n"/>
      <c r="D956" s="4" t="n"/>
      <c r="E956" s="4" t="n"/>
      <c r="F956" s="4" t="n"/>
      <c r="G956" s="4" t="n"/>
      <c r="H956" s="5" t="n"/>
      <c r="I956" s="6" t="n"/>
      <c r="J956" s="4" t="n"/>
      <c r="K956" s="4" t="n"/>
      <c r="L956" s="5" t="n"/>
      <c r="M956" s="6" t="n"/>
      <c r="N956" s="4" t="n"/>
      <c r="O956" s="4" t="n"/>
      <c r="P956" s="5" t="n"/>
      <c r="Q956" s="6" t="n"/>
      <c r="R956" s="6" t="n"/>
      <c r="S956" s="7">
        <f>IF(OR(O956="",Q956=""),"",IFERROR(IF(AND(INDEX(Fees!$D$5:$D$15,MATCH(O956,Fees!$A$5:$A$15,0))&gt;0,Q956&lt;INDEX(Fees!$D$5:$D$15,MATCH(O956,Fees!$A$5:$A$15,0))),Q956*INDEX(Fees!$E$5:$E$15,MATCH(O956,Fees!$A$5:$A$15,0))+INDEX(Fees!$F$5:$F$15,MATCH(O956,Fees!$A$5:$A$15,0)),Q956*INDEX(Fees!$B$5:$B$15,MATCH(O956,Fees!$A$5:$A$15,0))+INDEX(Fees!$C$5:$C$15,MATCH(O956,Fees!$A$5:$A$15,0))),""))</f>
        <v/>
      </c>
      <c r="T956" s="6" t="n"/>
      <c r="U956" s="7">
        <f>IF(AND(N956="Sold",Q956&lt;&gt;""),Q956-N(I956)-N(R956)-IF(T956&lt;&gt;"",T956,N(S956)),"")</f>
        <v/>
      </c>
      <c r="V956" s="8">
        <f>IF(AND(U956&lt;&gt;"",N(Q956)&gt;0),U956/Q956,"")</f>
        <v/>
      </c>
      <c r="W956" s="9">
        <f>IF(AND(ISNUMBER(P956),ISNUMBER(L956)),P956-L956,"")</f>
        <v/>
      </c>
      <c r="X956" s="4" t="n"/>
    </row>
    <row r="957">
      <c r="A957" s="4" t="n"/>
      <c r="B957" s="4" t="n"/>
      <c r="C957" s="4" t="n"/>
      <c r="D957" s="4" t="n"/>
      <c r="E957" s="4" t="n"/>
      <c r="F957" s="4" t="n"/>
      <c r="G957" s="4" t="n"/>
      <c r="H957" s="5" t="n"/>
      <c r="I957" s="6" t="n"/>
      <c r="J957" s="4" t="n"/>
      <c r="K957" s="4" t="n"/>
      <c r="L957" s="5" t="n"/>
      <c r="M957" s="6" t="n"/>
      <c r="N957" s="4" t="n"/>
      <c r="O957" s="4" t="n"/>
      <c r="P957" s="5" t="n"/>
      <c r="Q957" s="6" t="n"/>
      <c r="R957" s="6" t="n"/>
      <c r="S957" s="7">
        <f>IF(OR(O957="",Q957=""),"",IFERROR(IF(AND(INDEX(Fees!$D$5:$D$15,MATCH(O957,Fees!$A$5:$A$15,0))&gt;0,Q957&lt;INDEX(Fees!$D$5:$D$15,MATCH(O957,Fees!$A$5:$A$15,0))),Q957*INDEX(Fees!$E$5:$E$15,MATCH(O957,Fees!$A$5:$A$15,0))+INDEX(Fees!$F$5:$F$15,MATCH(O957,Fees!$A$5:$A$15,0)),Q957*INDEX(Fees!$B$5:$B$15,MATCH(O957,Fees!$A$5:$A$15,0))+INDEX(Fees!$C$5:$C$15,MATCH(O957,Fees!$A$5:$A$15,0))),""))</f>
        <v/>
      </c>
      <c r="T957" s="6" t="n"/>
      <c r="U957" s="7">
        <f>IF(AND(N957="Sold",Q957&lt;&gt;""),Q957-N(I957)-N(R957)-IF(T957&lt;&gt;"",T957,N(S957)),"")</f>
        <v/>
      </c>
      <c r="V957" s="8">
        <f>IF(AND(U957&lt;&gt;"",N(Q957)&gt;0),U957/Q957,"")</f>
        <v/>
      </c>
      <c r="W957" s="9">
        <f>IF(AND(ISNUMBER(P957),ISNUMBER(L957)),P957-L957,"")</f>
        <v/>
      </c>
      <c r="X957" s="4" t="n"/>
    </row>
    <row r="958">
      <c r="A958" s="4" t="n"/>
      <c r="B958" s="4" t="n"/>
      <c r="C958" s="4" t="n"/>
      <c r="D958" s="4" t="n"/>
      <c r="E958" s="4" t="n"/>
      <c r="F958" s="4" t="n"/>
      <c r="G958" s="4" t="n"/>
      <c r="H958" s="5" t="n"/>
      <c r="I958" s="6" t="n"/>
      <c r="J958" s="4" t="n"/>
      <c r="K958" s="4" t="n"/>
      <c r="L958" s="5" t="n"/>
      <c r="M958" s="6" t="n"/>
      <c r="N958" s="4" t="n"/>
      <c r="O958" s="4" t="n"/>
      <c r="P958" s="5" t="n"/>
      <c r="Q958" s="6" t="n"/>
      <c r="R958" s="6" t="n"/>
      <c r="S958" s="7">
        <f>IF(OR(O958="",Q958=""),"",IFERROR(IF(AND(INDEX(Fees!$D$5:$D$15,MATCH(O958,Fees!$A$5:$A$15,0))&gt;0,Q958&lt;INDEX(Fees!$D$5:$D$15,MATCH(O958,Fees!$A$5:$A$15,0))),Q958*INDEX(Fees!$E$5:$E$15,MATCH(O958,Fees!$A$5:$A$15,0))+INDEX(Fees!$F$5:$F$15,MATCH(O958,Fees!$A$5:$A$15,0)),Q958*INDEX(Fees!$B$5:$B$15,MATCH(O958,Fees!$A$5:$A$15,0))+INDEX(Fees!$C$5:$C$15,MATCH(O958,Fees!$A$5:$A$15,0))),""))</f>
        <v/>
      </c>
      <c r="T958" s="6" t="n"/>
      <c r="U958" s="7">
        <f>IF(AND(N958="Sold",Q958&lt;&gt;""),Q958-N(I958)-N(R958)-IF(T958&lt;&gt;"",T958,N(S958)),"")</f>
        <v/>
      </c>
      <c r="V958" s="8">
        <f>IF(AND(U958&lt;&gt;"",N(Q958)&gt;0),U958/Q958,"")</f>
        <v/>
      </c>
      <c r="W958" s="9">
        <f>IF(AND(ISNUMBER(P958),ISNUMBER(L958)),P958-L958,"")</f>
        <v/>
      </c>
      <c r="X958" s="4" t="n"/>
    </row>
    <row r="959">
      <c r="A959" s="4" t="n"/>
      <c r="B959" s="4" t="n"/>
      <c r="C959" s="4" t="n"/>
      <c r="D959" s="4" t="n"/>
      <c r="E959" s="4" t="n"/>
      <c r="F959" s="4" t="n"/>
      <c r="G959" s="4" t="n"/>
      <c r="H959" s="5" t="n"/>
      <c r="I959" s="6" t="n"/>
      <c r="J959" s="4" t="n"/>
      <c r="K959" s="4" t="n"/>
      <c r="L959" s="5" t="n"/>
      <c r="M959" s="6" t="n"/>
      <c r="N959" s="4" t="n"/>
      <c r="O959" s="4" t="n"/>
      <c r="P959" s="5" t="n"/>
      <c r="Q959" s="6" t="n"/>
      <c r="R959" s="6" t="n"/>
      <c r="S959" s="7">
        <f>IF(OR(O959="",Q959=""),"",IFERROR(IF(AND(INDEX(Fees!$D$5:$D$15,MATCH(O959,Fees!$A$5:$A$15,0))&gt;0,Q959&lt;INDEX(Fees!$D$5:$D$15,MATCH(O959,Fees!$A$5:$A$15,0))),Q959*INDEX(Fees!$E$5:$E$15,MATCH(O959,Fees!$A$5:$A$15,0))+INDEX(Fees!$F$5:$F$15,MATCH(O959,Fees!$A$5:$A$15,0)),Q959*INDEX(Fees!$B$5:$B$15,MATCH(O959,Fees!$A$5:$A$15,0))+INDEX(Fees!$C$5:$C$15,MATCH(O959,Fees!$A$5:$A$15,0))),""))</f>
        <v/>
      </c>
      <c r="T959" s="6" t="n"/>
      <c r="U959" s="7">
        <f>IF(AND(N959="Sold",Q959&lt;&gt;""),Q959-N(I959)-N(R959)-IF(T959&lt;&gt;"",T959,N(S959)),"")</f>
        <v/>
      </c>
      <c r="V959" s="8">
        <f>IF(AND(U959&lt;&gt;"",N(Q959)&gt;0),U959/Q959,"")</f>
        <v/>
      </c>
      <c r="W959" s="9">
        <f>IF(AND(ISNUMBER(P959),ISNUMBER(L959)),P959-L959,"")</f>
        <v/>
      </c>
      <c r="X959" s="4" t="n"/>
    </row>
    <row r="960">
      <c r="A960" s="4" t="n"/>
      <c r="B960" s="4" t="n"/>
      <c r="C960" s="4" t="n"/>
      <c r="D960" s="4" t="n"/>
      <c r="E960" s="4" t="n"/>
      <c r="F960" s="4" t="n"/>
      <c r="G960" s="4" t="n"/>
      <c r="H960" s="5" t="n"/>
      <c r="I960" s="6" t="n"/>
      <c r="J960" s="4" t="n"/>
      <c r="K960" s="4" t="n"/>
      <c r="L960" s="5" t="n"/>
      <c r="M960" s="6" t="n"/>
      <c r="N960" s="4" t="n"/>
      <c r="O960" s="4" t="n"/>
      <c r="P960" s="5" t="n"/>
      <c r="Q960" s="6" t="n"/>
      <c r="R960" s="6" t="n"/>
      <c r="S960" s="7">
        <f>IF(OR(O960="",Q960=""),"",IFERROR(IF(AND(INDEX(Fees!$D$5:$D$15,MATCH(O960,Fees!$A$5:$A$15,0))&gt;0,Q960&lt;INDEX(Fees!$D$5:$D$15,MATCH(O960,Fees!$A$5:$A$15,0))),Q960*INDEX(Fees!$E$5:$E$15,MATCH(O960,Fees!$A$5:$A$15,0))+INDEX(Fees!$F$5:$F$15,MATCH(O960,Fees!$A$5:$A$15,0)),Q960*INDEX(Fees!$B$5:$B$15,MATCH(O960,Fees!$A$5:$A$15,0))+INDEX(Fees!$C$5:$C$15,MATCH(O960,Fees!$A$5:$A$15,0))),""))</f>
        <v/>
      </c>
      <c r="T960" s="6" t="n"/>
      <c r="U960" s="7">
        <f>IF(AND(N960="Sold",Q960&lt;&gt;""),Q960-N(I960)-N(R960)-IF(T960&lt;&gt;"",T960,N(S960)),"")</f>
        <v/>
      </c>
      <c r="V960" s="8">
        <f>IF(AND(U960&lt;&gt;"",N(Q960)&gt;0),U960/Q960,"")</f>
        <v/>
      </c>
      <c r="W960" s="9">
        <f>IF(AND(ISNUMBER(P960),ISNUMBER(L960)),P960-L960,"")</f>
        <v/>
      </c>
      <c r="X960" s="4" t="n"/>
    </row>
    <row r="961">
      <c r="A961" s="4" t="n"/>
      <c r="B961" s="4" t="n"/>
      <c r="C961" s="4" t="n"/>
      <c r="D961" s="4" t="n"/>
      <c r="E961" s="4" t="n"/>
      <c r="F961" s="4" t="n"/>
      <c r="G961" s="4" t="n"/>
      <c r="H961" s="5" t="n"/>
      <c r="I961" s="6" t="n"/>
      <c r="J961" s="4" t="n"/>
      <c r="K961" s="4" t="n"/>
      <c r="L961" s="5" t="n"/>
      <c r="M961" s="6" t="n"/>
      <c r="N961" s="4" t="n"/>
      <c r="O961" s="4" t="n"/>
      <c r="P961" s="5" t="n"/>
      <c r="Q961" s="6" t="n"/>
      <c r="R961" s="6" t="n"/>
      <c r="S961" s="7">
        <f>IF(OR(O961="",Q961=""),"",IFERROR(IF(AND(INDEX(Fees!$D$5:$D$15,MATCH(O961,Fees!$A$5:$A$15,0))&gt;0,Q961&lt;INDEX(Fees!$D$5:$D$15,MATCH(O961,Fees!$A$5:$A$15,0))),Q961*INDEX(Fees!$E$5:$E$15,MATCH(O961,Fees!$A$5:$A$15,0))+INDEX(Fees!$F$5:$F$15,MATCH(O961,Fees!$A$5:$A$15,0)),Q961*INDEX(Fees!$B$5:$B$15,MATCH(O961,Fees!$A$5:$A$15,0))+INDEX(Fees!$C$5:$C$15,MATCH(O961,Fees!$A$5:$A$15,0))),""))</f>
        <v/>
      </c>
      <c r="T961" s="6" t="n"/>
      <c r="U961" s="7">
        <f>IF(AND(N961="Sold",Q961&lt;&gt;""),Q961-N(I961)-N(R961)-IF(T961&lt;&gt;"",T961,N(S961)),"")</f>
        <v/>
      </c>
      <c r="V961" s="8">
        <f>IF(AND(U961&lt;&gt;"",N(Q961)&gt;0),U961/Q961,"")</f>
        <v/>
      </c>
      <c r="W961" s="9">
        <f>IF(AND(ISNUMBER(P961),ISNUMBER(L961)),P961-L961,"")</f>
        <v/>
      </c>
      <c r="X961" s="4" t="n"/>
    </row>
    <row r="962">
      <c r="A962" s="4" t="n"/>
      <c r="B962" s="4" t="n"/>
      <c r="C962" s="4" t="n"/>
      <c r="D962" s="4" t="n"/>
      <c r="E962" s="4" t="n"/>
      <c r="F962" s="4" t="n"/>
      <c r="G962" s="4" t="n"/>
      <c r="H962" s="5" t="n"/>
      <c r="I962" s="6" t="n"/>
      <c r="J962" s="4" t="n"/>
      <c r="K962" s="4" t="n"/>
      <c r="L962" s="5" t="n"/>
      <c r="M962" s="6" t="n"/>
      <c r="N962" s="4" t="n"/>
      <c r="O962" s="4" t="n"/>
      <c r="P962" s="5" t="n"/>
      <c r="Q962" s="6" t="n"/>
      <c r="R962" s="6" t="n"/>
      <c r="S962" s="7">
        <f>IF(OR(O962="",Q962=""),"",IFERROR(IF(AND(INDEX(Fees!$D$5:$D$15,MATCH(O962,Fees!$A$5:$A$15,0))&gt;0,Q962&lt;INDEX(Fees!$D$5:$D$15,MATCH(O962,Fees!$A$5:$A$15,0))),Q962*INDEX(Fees!$E$5:$E$15,MATCH(O962,Fees!$A$5:$A$15,0))+INDEX(Fees!$F$5:$F$15,MATCH(O962,Fees!$A$5:$A$15,0)),Q962*INDEX(Fees!$B$5:$B$15,MATCH(O962,Fees!$A$5:$A$15,0))+INDEX(Fees!$C$5:$C$15,MATCH(O962,Fees!$A$5:$A$15,0))),""))</f>
        <v/>
      </c>
      <c r="T962" s="6" t="n"/>
      <c r="U962" s="7">
        <f>IF(AND(N962="Sold",Q962&lt;&gt;""),Q962-N(I962)-N(R962)-IF(T962&lt;&gt;"",T962,N(S962)),"")</f>
        <v/>
      </c>
      <c r="V962" s="8">
        <f>IF(AND(U962&lt;&gt;"",N(Q962)&gt;0),U962/Q962,"")</f>
        <v/>
      </c>
      <c r="W962" s="9">
        <f>IF(AND(ISNUMBER(P962),ISNUMBER(L962)),P962-L962,"")</f>
        <v/>
      </c>
      <c r="X962" s="4" t="n"/>
    </row>
    <row r="963">
      <c r="A963" s="4" t="n"/>
      <c r="B963" s="4" t="n"/>
      <c r="C963" s="4" t="n"/>
      <c r="D963" s="4" t="n"/>
      <c r="E963" s="4" t="n"/>
      <c r="F963" s="4" t="n"/>
      <c r="G963" s="4" t="n"/>
      <c r="H963" s="5" t="n"/>
      <c r="I963" s="6" t="n"/>
      <c r="J963" s="4" t="n"/>
      <c r="K963" s="4" t="n"/>
      <c r="L963" s="5" t="n"/>
      <c r="M963" s="6" t="n"/>
      <c r="N963" s="4" t="n"/>
      <c r="O963" s="4" t="n"/>
      <c r="P963" s="5" t="n"/>
      <c r="Q963" s="6" t="n"/>
      <c r="R963" s="6" t="n"/>
      <c r="S963" s="7">
        <f>IF(OR(O963="",Q963=""),"",IFERROR(IF(AND(INDEX(Fees!$D$5:$D$15,MATCH(O963,Fees!$A$5:$A$15,0))&gt;0,Q963&lt;INDEX(Fees!$D$5:$D$15,MATCH(O963,Fees!$A$5:$A$15,0))),Q963*INDEX(Fees!$E$5:$E$15,MATCH(O963,Fees!$A$5:$A$15,0))+INDEX(Fees!$F$5:$F$15,MATCH(O963,Fees!$A$5:$A$15,0)),Q963*INDEX(Fees!$B$5:$B$15,MATCH(O963,Fees!$A$5:$A$15,0))+INDEX(Fees!$C$5:$C$15,MATCH(O963,Fees!$A$5:$A$15,0))),""))</f>
        <v/>
      </c>
      <c r="T963" s="6" t="n"/>
      <c r="U963" s="7">
        <f>IF(AND(N963="Sold",Q963&lt;&gt;""),Q963-N(I963)-N(R963)-IF(T963&lt;&gt;"",T963,N(S963)),"")</f>
        <v/>
      </c>
      <c r="V963" s="8">
        <f>IF(AND(U963&lt;&gt;"",N(Q963)&gt;0),U963/Q963,"")</f>
        <v/>
      </c>
      <c r="W963" s="9">
        <f>IF(AND(ISNUMBER(P963),ISNUMBER(L963)),P963-L963,"")</f>
        <v/>
      </c>
      <c r="X963" s="4" t="n"/>
    </row>
    <row r="964">
      <c r="A964" s="4" t="n"/>
      <c r="B964" s="4" t="n"/>
      <c r="C964" s="4" t="n"/>
      <c r="D964" s="4" t="n"/>
      <c r="E964" s="4" t="n"/>
      <c r="F964" s="4" t="n"/>
      <c r="G964" s="4" t="n"/>
      <c r="H964" s="5" t="n"/>
      <c r="I964" s="6" t="n"/>
      <c r="J964" s="4" t="n"/>
      <c r="K964" s="4" t="n"/>
      <c r="L964" s="5" t="n"/>
      <c r="M964" s="6" t="n"/>
      <c r="N964" s="4" t="n"/>
      <c r="O964" s="4" t="n"/>
      <c r="P964" s="5" t="n"/>
      <c r="Q964" s="6" t="n"/>
      <c r="R964" s="6" t="n"/>
      <c r="S964" s="7">
        <f>IF(OR(O964="",Q964=""),"",IFERROR(IF(AND(INDEX(Fees!$D$5:$D$15,MATCH(O964,Fees!$A$5:$A$15,0))&gt;0,Q964&lt;INDEX(Fees!$D$5:$D$15,MATCH(O964,Fees!$A$5:$A$15,0))),Q964*INDEX(Fees!$E$5:$E$15,MATCH(O964,Fees!$A$5:$A$15,0))+INDEX(Fees!$F$5:$F$15,MATCH(O964,Fees!$A$5:$A$15,0)),Q964*INDEX(Fees!$B$5:$B$15,MATCH(O964,Fees!$A$5:$A$15,0))+INDEX(Fees!$C$5:$C$15,MATCH(O964,Fees!$A$5:$A$15,0))),""))</f>
        <v/>
      </c>
      <c r="T964" s="6" t="n"/>
      <c r="U964" s="7">
        <f>IF(AND(N964="Sold",Q964&lt;&gt;""),Q964-N(I964)-N(R964)-IF(T964&lt;&gt;"",T964,N(S964)),"")</f>
        <v/>
      </c>
      <c r="V964" s="8">
        <f>IF(AND(U964&lt;&gt;"",N(Q964)&gt;0),U964/Q964,"")</f>
        <v/>
      </c>
      <c r="W964" s="9">
        <f>IF(AND(ISNUMBER(P964),ISNUMBER(L964)),P964-L964,"")</f>
        <v/>
      </c>
      <c r="X964" s="4" t="n"/>
    </row>
    <row r="965">
      <c r="A965" s="4" t="n"/>
      <c r="B965" s="4" t="n"/>
      <c r="C965" s="4" t="n"/>
      <c r="D965" s="4" t="n"/>
      <c r="E965" s="4" t="n"/>
      <c r="F965" s="4" t="n"/>
      <c r="G965" s="4" t="n"/>
      <c r="H965" s="5" t="n"/>
      <c r="I965" s="6" t="n"/>
      <c r="J965" s="4" t="n"/>
      <c r="K965" s="4" t="n"/>
      <c r="L965" s="5" t="n"/>
      <c r="M965" s="6" t="n"/>
      <c r="N965" s="4" t="n"/>
      <c r="O965" s="4" t="n"/>
      <c r="P965" s="5" t="n"/>
      <c r="Q965" s="6" t="n"/>
      <c r="R965" s="6" t="n"/>
      <c r="S965" s="7">
        <f>IF(OR(O965="",Q965=""),"",IFERROR(IF(AND(INDEX(Fees!$D$5:$D$15,MATCH(O965,Fees!$A$5:$A$15,0))&gt;0,Q965&lt;INDEX(Fees!$D$5:$D$15,MATCH(O965,Fees!$A$5:$A$15,0))),Q965*INDEX(Fees!$E$5:$E$15,MATCH(O965,Fees!$A$5:$A$15,0))+INDEX(Fees!$F$5:$F$15,MATCH(O965,Fees!$A$5:$A$15,0)),Q965*INDEX(Fees!$B$5:$B$15,MATCH(O965,Fees!$A$5:$A$15,0))+INDEX(Fees!$C$5:$C$15,MATCH(O965,Fees!$A$5:$A$15,0))),""))</f>
        <v/>
      </c>
      <c r="T965" s="6" t="n"/>
      <c r="U965" s="7">
        <f>IF(AND(N965="Sold",Q965&lt;&gt;""),Q965-N(I965)-N(R965)-IF(T965&lt;&gt;"",T965,N(S965)),"")</f>
        <v/>
      </c>
      <c r="V965" s="8">
        <f>IF(AND(U965&lt;&gt;"",N(Q965)&gt;0),U965/Q965,"")</f>
        <v/>
      </c>
      <c r="W965" s="9">
        <f>IF(AND(ISNUMBER(P965),ISNUMBER(L965)),P965-L965,"")</f>
        <v/>
      </c>
      <c r="X965" s="4" t="n"/>
    </row>
    <row r="966">
      <c r="A966" s="4" t="n"/>
      <c r="B966" s="4" t="n"/>
      <c r="C966" s="4" t="n"/>
      <c r="D966" s="4" t="n"/>
      <c r="E966" s="4" t="n"/>
      <c r="F966" s="4" t="n"/>
      <c r="G966" s="4" t="n"/>
      <c r="H966" s="5" t="n"/>
      <c r="I966" s="6" t="n"/>
      <c r="J966" s="4" t="n"/>
      <c r="K966" s="4" t="n"/>
      <c r="L966" s="5" t="n"/>
      <c r="M966" s="6" t="n"/>
      <c r="N966" s="4" t="n"/>
      <c r="O966" s="4" t="n"/>
      <c r="P966" s="5" t="n"/>
      <c r="Q966" s="6" t="n"/>
      <c r="R966" s="6" t="n"/>
      <c r="S966" s="7">
        <f>IF(OR(O966="",Q966=""),"",IFERROR(IF(AND(INDEX(Fees!$D$5:$D$15,MATCH(O966,Fees!$A$5:$A$15,0))&gt;0,Q966&lt;INDEX(Fees!$D$5:$D$15,MATCH(O966,Fees!$A$5:$A$15,0))),Q966*INDEX(Fees!$E$5:$E$15,MATCH(O966,Fees!$A$5:$A$15,0))+INDEX(Fees!$F$5:$F$15,MATCH(O966,Fees!$A$5:$A$15,0)),Q966*INDEX(Fees!$B$5:$B$15,MATCH(O966,Fees!$A$5:$A$15,0))+INDEX(Fees!$C$5:$C$15,MATCH(O966,Fees!$A$5:$A$15,0))),""))</f>
        <v/>
      </c>
      <c r="T966" s="6" t="n"/>
      <c r="U966" s="7">
        <f>IF(AND(N966="Sold",Q966&lt;&gt;""),Q966-N(I966)-N(R966)-IF(T966&lt;&gt;"",T966,N(S966)),"")</f>
        <v/>
      </c>
      <c r="V966" s="8">
        <f>IF(AND(U966&lt;&gt;"",N(Q966)&gt;0),U966/Q966,"")</f>
        <v/>
      </c>
      <c r="W966" s="9">
        <f>IF(AND(ISNUMBER(P966),ISNUMBER(L966)),P966-L966,"")</f>
        <v/>
      </c>
      <c r="X966" s="4" t="n"/>
    </row>
    <row r="967">
      <c r="A967" s="4" t="n"/>
      <c r="B967" s="4" t="n"/>
      <c r="C967" s="4" t="n"/>
      <c r="D967" s="4" t="n"/>
      <c r="E967" s="4" t="n"/>
      <c r="F967" s="4" t="n"/>
      <c r="G967" s="4" t="n"/>
      <c r="H967" s="5" t="n"/>
      <c r="I967" s="6" t="n"/>
      <c r="J967" s="4" t="n"/>
      <c r="K967" s="4" t="n"/>
      <c r="L967" s="5" t="n"/>
      <c r="M967" s="6" t="n"/>
      <c r="N967" s="4" t="n"/>
      <c r="O967" s="4" t="n"/>
      <c r="P967" s="5" t="n"/>
      <c r="Q967" s="6" t="n"/>
      <c r="R967" s="6" t="n"/>
      <c r="S967" s="7">
        <f>IF(OR(O967="",Q967=""),"",IFERROR(IF(AND(INDEX(Fees!$D$5:$D$15,MATCH(O967,Fees!$A$5:$A$15,0))&gt;0,Q967&lt;INDEX(Fees!$D$5:$D$15,MATCH(O967,Fees!$A$5:$A$15,0))),Q967*INDEX(Fees!$E$5:$E$15,MATCH(O967,Fees!$A$5:$A$15,0))+INDEX(Fees!$F$5:$F$15,MATCH(O967,Fees!$A$5:$A$15,0)),Q967*INDEX(Fees!$B$5:$B$15,MATCH(O967,Fees!$A$5:$A$15,0))+INDEX(Fees!$C$5:$C$15,MATCH(O967,Fees!$A$5:$A$15,0))),""))</f>
        <v/>
      </c>
      <c r="T967" s="6" t="n"/>
      <c r="U967" s="7">
        <f>IF(AND(N967="Sold",Q967&lt;&gt;""),Q967-N(I967)-N(R967)-IF(T967&lt;&gt;"",T967,N(S967)),"")</f>
        <v/>
      </c>
      <c r="V967" s="8">
        <f>IF(AND(U967&lt;&gt;"",N(Q967)&gt;0),U967/Q967,"")</f>
        <v/>
      </c>
      <c r="W967" s="9">
        <f>IF(AND(ISNUMBER(P967),ISNUMBER(L967)),P967-L967,"")</f>
        <v/>
      </c>
      <c r="X967" s="4" t="n"/>
    </row>
    <row r="968">
      <c r="A968" s="4" t="n"/>
      <c r="B968" s="4" t="n"/>
      <c r="C968" s="4" t="n"/>
      <c r="D968" s="4" t="n"/>
      <c r="E968" s="4" t="n"/>
      <c r="F968" s="4" t="n"/>
      <c r="G968" s="4" t="n"/>
      <c r="H968" s="5" t="n"/>
      <c r="I968" s="6" t="n"/>
      <c r="J968" s="4" t="n"/>
      <c r="K968" s="4" t="n"/>
      <c r="L968" s="5" t="n"/>
      <c r="M968" s="6" t="n"/>
      <c r="N968" s="4" t="n"/>
      <c r="O968" s="4" t="n"/>
      <c r="P968" s="5" t="n"/>
      <c r="Q968" s="6" t="n"/>
      <c r="R968" s="6" t="n"/>
      <c r="S968" s="7">
        <f>IF(OR(O968="",Q968=""),"",IFERROR(IF(AND(INDEX(Fees!$D$5:$D$15,MATCH(O968,Fees!$A$5:$A$15,0))&gt;0,Q968&lt;INDEX(Fees!$D$5:$D$15,MATCH(O968,Fees!$A$5:$A$15,0))),Q968*INDEX(Fees!$E$5:$E$15,MATCH(O968,Fees!$A$5:$A$15,0))+INDEX(Fees!$F$5:$F$15,MATCH(O968,Fees!$A$5:$A$15,0)),Q968*INDEX(Fees!$B$5:$B$15,MATCH(O968,Fees!$A$5:$A$15,0))+INDEX(Fees!$C$5:$C$15,MATCH(O968,Fees!$A$5:$A$15,0))),""))</f>
        <v/>
      </c>
      <c r="T968" s="6" t="n"/>
      <c r="U968" s="7">
        <f>IF(AND(N968="Sold",Q968&lt;&gt;""),Q968-N(I968)-N(R968)-IF(T968&lt;&gt;"",T968,N(S968)),"")</f>
        <v/>
      </c>
      <c r="V968" s="8">
        <f>IF(AND(U968&lt;&gt;"",N(Q968)&gt;0),U968/Q968,"")</f>
        <v/>
      </c>
      <c r="W968" s="9">
        <f>IF(AND(ISNUMBER(P968),ISNUMBER(L968)),P968-L968,"")</f>
        <v/>
      </c>
      <c r="X968" s="4" t="n"/>
    </row>
    <row r="969">
      <c r="A969" s="4" t="n"/>
      <c r="B969" s="4" t="n"/>
      <c r="C969" s="4" t="n"/>
      <c r="D969" s="4" t="n"/>
      <c r="E969" s="4" t="n"/>
      <c r="F969" s="4" t="n"/>
      <c r="G969" s="4" t="n"/>
      <c r="H969" s="5" t="n"/>
      <c r="I969" s="6" t="n"/>
      <c r="J969" s="4" t="n"/>
      <c r="K969" s="4" t="n"/>
      <c r="L969" s="5" t="n"/>
      <c r="M969" s="6" t="n"/>
      <c r="N969" s="4" t="n"/>
      <c r="O969" s="4" t="n"/>
      <c r="P969" s="5" t="n"/>
      <c r="Q969" s="6" t="n"/>
      <c r="R969" s="6" t="n"/>
      <c r="S969" s="7">
        <f>IF(OR(O969="",Q969=""),"",IFERROR(IF(AND(INDEX(Fees!$D$5:$D$15,MATCH(O969,Fees!$A$5:$A$15,0))&gt;0,Q969&lt;INDEX(Fees!$D$5:$D$15,MATCH(O969,Fees!$A$5:$A$15,0))),Q969*INDEX(Fees!$E$5:$E$15,MATCH(O969,Fees!$A$5:$A$15,0))+INDEX(Fees!$F$5:$F$15,MATCH(O969,Fees!$A$5:$A$15,0)),Q969*INDEX(Fees!$B$5:$B$15,MATCH(O969,Fees!$A$5:$A$15,0))+INDEX(Fees!$C$5:$C$15,MATCH(O969,Fees!$A$5:$A$15,0))),""))</f>
        <v/>
      </c>
      <c r="T969" s="6" t="n"/>
      <c r="U969" s="7">
        <f>IF(AND(N969="Sold",Q969&lt;&gt;""),Q969-N(I969)-N(R969)-IF(T969&lt;&gt;"",T969,N(S969)),"")</f>
        <v/>
      </c>
      <c r="V969" s="8">
        <f>IF(AND(U969&lt;&gt;"",N(Q969)&gt;0),U969/Q969,"")</f>
        <v/>
      </c>
      <c r="W969" s="9">
        <f>IF(AND(ISNUMBER(P969),ISNUMBER(L969)),P969-L969,"")</f>
        <v/>
      </c>
      <c r="X969" s="4" t="n"/>
    </row>
    <row r="970">
      <c r="A970" s="4" t="n"/>
      <c r="B970" s="4" t="n"/>
      <c r="C970" s="4" t="n"/>
      <c r="D970" s="4" t="n"/>
      <c r="E970" s="4" t="n"/>
      <c r="F970" s="4" t="n"/>
      <c r="G970" s="4" t="n"/>
      <c r="H970" s="5" t="n"/>
      <c r="I970" s="6" t="n"/>
      <c r="J970" s="4" t="n"/>
      <c r="K970" s="4" t="n"/>
      <c r="L970" s="5" t="n"/>
      <c r="M970" s="6" t="n"/>
      <c r="N970" s="4" t="n"/>
      <c r="O970" s="4" t="n"/>
      <c r="P970" s="5" t="n"/>
      <c r="Q970" s="6" t="n"/>
      <c r="R970" s="6" t="n"/>
      <c r="S970" s="7">
        <f>IF(OR(O970="",Q970=""),"",IFERROR(IF(AND(INDEX(Fees!$D$5:$D$15,MATCH(O970,Fees!$A$5:$A$15,0))&gt;0,Q970&lt;INDEX(Fees!$D$5:$D$15,MATCH(O970,Fees!$A$5:$A$15,0))),Q970*INDEX(Fees!$E$5:$E$15,MATCH(O970,Fees!$A$5:$A$15,0))+INDEX(Fees!$F$5:$F$15,MATCH(O970,Fees!$A$5:$A$15,0)),Q970*INDEX(Fees!$B$5:$B$15,MATCH(O970,Fees!$A$5:$A$15,0))+INDEX(Fees!$C$5:$C$15,MATCH(O970,Fees!$A$5:$A$15,0))),""))</f>
        <v/>
      </c>
      <c r="T970" s="6" t="n"/>
      <c r="U970" s="7">
        <f>IF(AND(N970="Sold",Q970&lt;&gt;""),Q970-N(I970)-N(R970)-IF(T970&lt;&gt;"",T970,N(S970)),"")</f>
        <v/>
      </c>
      <c r="V970" s="8">
        <f>IF(AND(U970&lt;&gt;"",N(Q970)&gt;0),U970/Q970,"")</f>
        <v/>
      </c>
      <c r="W970" s="9">
        <f>IF(AND(ISNUMBER(P970),ISNUMBER(L970)),P970-L970,"")</f>
        <v/>
      </c>
      <c r="X970" s="4" t="n"/>
    </row>
    <row r="971">
      <c r="A971" s="4" t="n"/>
      <c r="B971" s="4" t="n"/>
      <c r="C971" s="4" t="n"/>
      <c r="D971" s="4" t="n"/>
      <c r="E971" s="4" t="n"/>
      <c r="F971" s="4" t="n"/>
      <c r="G971" s="4" t="n"/>
      <c r="H971" s="5" t="n"/>
      <c r="I971" s="6" t="n"/>
      <c r="J971" s="4" t="n"/>
      <c r="K971" s="4" t="n"/>
      <c r="L971" s="5" t="n"/>
      <c r="M971" s="6" t="n"/>
      <c r="N971" s="4" t="n"/>
      <c r="O971" s="4" t="n"/>
      <c r="P971" s="5" t="n"/>
      <c r="Q971" s="6" t="n"/>
      <c r="R971" s="6" t="n"/>
      <c r="S971" s="7">
        <f>IF(OR(O971="",Q971=""),"",IFERROR(IF(AND(INDEX(Fees!$D$5:$D$15,MATCH(O971,Fees!$A$5:$A$15,0))&gt;0,Q971&lt;INDEX(Fees!$D$5:$D$15,MATCH(O971,Fees!$A$5:$A$15,0))),Q971*INDEX(Fees!$E$5:$E$15,MATCH(O971,Fees!$A$5:$A$15,0))+INDEX(Fees!$F$5:$F$15,MATCH(O971,Fees!$A$5:$A$15,0)),Q971*INDEX(Fees!$B$5:$B$15,MATCH(O971,Fees!$A$5:$A$15,0))+INDEX(Fees!$C$5:$C$15,MATCH(O971,Fees!$A$5:$A$15,0))),""))</f>
        <v/>
      </c>
      <c r="T971" s="6" t="n"/>
      <c r="U971" s="7">
        <f>IF(AND(N971="Sold",Q971&lt;&gt;""),Q971-N(I971)-N(R971)-IF(T971&lt;&gt;"",T971,N(S971)),"")</f>
        <v/>
      </c>
      <c r="V971" s="8">
        <f>IF(AND(U971&lt;&gt;"",N(Q971)&gt;0),U971/Q971,"")</f>
        <v/>
      </c>
      <c r="W971" s="9">
        <f>IF(AND(ISNUMBER(P971),ISNUMBER(L971)),P971-L971,"")</f>
        <v/>
      </c>
      <c r="X971" s="4" t="n"/>
    </row>
    <row r="972">
      <c r="A972" s="4" t="n"/>
      <c r="B972" s="4" t="n"/>
      <c r="C972" s="4" t="n"/>
      <c r="D972" s="4" t="n"/>
      <c r="E972" s="4" t="n"/>
      <c r="F972" s="4" t="n"/>
      <c r="G972" s="4" t="n"/>
      <c r="H972" s="5" t="n"/>
      <c r="I972" s="6" t="n"/>
      <c r="J972" s="4" t="n"/>
      <c r="K972" s="4" t="n"/>
      <c r="L972" s="5" t="n"/>
      <c r="M972" s="6" t="n"/>
      <c r="N972" s="4" t="n"/>
      <c r="O972" s="4" t="n"/>
      <c r="P972" s="5" t="n"/>
      <c r="Q972" s="6" t="n"/>
      <c r="R972" s="6" t="n"/>
      <c r="S972" s="7">
        <f>IF(OR(O972="",Q972=""),"",IFERROR(IF(AND(INDEX(Fees!$D$5:$D$15,MATCH(O972,Fees!$A$5:$A$15,0))&gt;0,Q972&lt;INDEX(Fees!$D$5:$D$15,MATCH(O972,Fees!$A$5:$A$15,0))),Q972*INDEX(Fees!$E$5:$E$15,MATCH(O972,Fees!$A$5:$A$15,0))+INDEX(Fees!$F$5:$F$15,MATCH(O972,Fees!$A$5:$A$15,0)),Q972*INDEX(Fees!$B$5:$B$15,MATCH(O972,Fees!$A$5:$A$15,0))+INDEX(Fees!$C$5:$C$15,MATCH(O972,Fees!$A$5:$A$15,0))),""))</f>
        <v/>
      </c>
      <c r="T972" s="6" t="n"/>
      <c r="U972" s="7">
        <f>IF(AND(N972="Sold",Q972&lt;&gt;""),Q972-N(I972)-N(R972)-IF(T972&lt;&gt;"",T972,N(S972)),"")</f>
        <v/>
      </c>
      <c r="V972" s="8">
        <f>IF(AND(U972&lt;&gt;"",N(Q972)&gt;0),U972/Q972,"")</f>
        <v/>
      </c>
      <c r="W972" s="9">
        <f>IF(AND(ISNUMBER(P972),ISNUMBER(L972)),P972-L972,"")</f>
        <v/>
      </c>
      <c r="X972" s="4" t="n"/>
    </row>
    <row r="973">
      <c r="A973" s="4" t="n"/>
      <c r="B973" s="4" t="n"/>
      <c r="C973" s="4" t="n"/>
      <c r="D973" s="4" t="n"/>
      <c r="E973" s="4" t="n"/>
      <c r="F973" s="4" t="n"/>
      <c r="G973" s="4" t="n"/>
      <c r="H973" s="5" t="n"/>
      <c r="I973" s="6" t="n"/>
      <c r="J973" s="4" t="n"/>
      <c r="K973" s="4" t="n"/>
      <c r="L973" s="5" t="n"/>
      <c r="M973" s="6" t="n"/>
      <c r="N973" s="4" t="n"/>
      <c r="O973" s="4" t="n"/>
      <c r="P973" s="5" t="n"/>
      <c r="Q973" s="6" t="n"/>
      <c r="R973" s="6" t="n"/>
      <c r="S973" s="7">
        <f>IF(OR(O973="",Q973=""),"",IFERROR(IF(AND(INDEX(Fees!$D$5:$D$15,MATCH(O973,Fees!$A$5:$A$15,0))&gt;0,Q973&lt;INDEX(Fees!$D$5:$D$15,MATCH(O973,Fees!$A$5:$A$15,0))),Q973*INDEX(Fees!$E$5:$E$15,MATCH(O973,Fees!$A$5:$A$15,0))+INDEX(Fees!$F$5:$F$15,MATCH(O973,Fees!$A$5:$A$15,0)),Q973*INDEX(Fees!$B$5:$B$15,MATCH(O973,Fees!$A$5:$A$15,0))+INDEX(Fees!$C$5:$C$15,MATCH(O973,Fees!$A$5:$A$15,0))),""))</f>
        <v/>
      </c>
      <c r="T973" s="6" t="n"/>
      <c r="U973" s="7">
        <f>IF(AND(N973="Sold",Q973&lt;&gt;""),Q973-N(I973)-N(R973)-IF(T973&lt;&gt;"",T973,N(S973)),"")</f>
        <v/>
      </c>
      <c r="V973" s="8">
        <f>IF(AND(U973&lt;&gt;"",N(Q973)&gt;0),U973/Q973,"")</f>
        <v/>
      </c>
      <c r="W973" s="9">
        <f>IF(AND(ISNUMBER(P973),ISNUMBER(L973)),P973-L973,"")</f>
        <v/>
      </c>
      <c r="X973" s="4" t="n"/>
    </row>
    <row r="974">
      <c r="A974" s="4" t="n"/>
      <c r="B974" s="4" t="n"/>
      <c r="C974" s="4" t="n"/>
      <c r="D974" s="4" t="n"/>
      <c r="E974" s="4" t="n"/>
      <c r="F974" s="4" t="n"/>
      <c r="G974" s="4" t="n"/>
      <c r="H974" s="5" t="n"/>
      <c r="I974" s="6" t="n"/>
      <c r="J974" s="4" t="n"/>
      <c r="K974" s="4" t="n"/>
      <c r="L974" s="5" t="n"/>
      <c r="M974" s="6" t="n"/>
      <c r="N974" s="4" t="n"/>
      <c r="O974" s="4" t="n"/>
      <c r="P974" s="5" t="n"/>
      <c r="Q974" s="6" t="n"/>
      <c r="R974" s="6" t="n"/>
      <c r="S974" s="7">
        <f>IF(OR(O974="",Q974=""),"",IFERROR(IF(AND(INDEX(Fees!$D$5:$D$15,MATCH(O974,Fees!$A$5:$A$15,0))&gt;0,Q974&lt;INDEX(Fees!$D$5:$D$15,MATCH(O974,Fees!$A$5:$A$15,0))),Q974*INDEX(Fees!$E$5:$E$15,MATCH(O974,Fees!$A$5:$A$15,0))+INDEX(Fees!$F$5:$F$15,MATCH(O974,Fees!$A$5:$A$15,0)),Q974*INDEX(Fees!$B$5:$B$15,MATCH(O974,Fees!$A$5:$A$15,0))+INDEX(Fees!$C$5:$C$15,MATCH(O974,Fees!$A$5:$A$15,0))),""))</f>
        <v/>
      </c>
      <c r="T974" s="6" t="n"/>
      <c r="U974" s="7">
        <f>IF(AND(N974="Sold",Q974&lt;&gt;""),Q974-N(I974)-N(R974)-IF(T974&lt;&gt;"",T974,N(S974)),"")</f>
        <v/>
      </c>
      <c r="V974" s="8">
        <f>IF(AND(U974&lt;&gt;"",N(Q974)&gt;0),U974/Q974,"")</f>
        <v/>
      </c>
      <c r="W974" s="9">
        <f>IF(AND(ISNUMBER(P974),ISNUMBER(L974)),P974-L974,"")</f>
        <v/>
      </c>
      <c r="X974" s="4" t="n"/>
    </row>
    <row r="975">
      <c r="A975" s="4" t="n"/>
      <c r="B975" s="4" t="n"/>
      <c r="C975" s="4" t="n"/>
      <c r="D975" s="4" t="n"/>
      <c r="E975" s="4" t="n"/>
      <c r="F975" s="4" t="n"/>
      <c r="G975" s="4" t="n"/>
      <c r="H975" s="5" t="n"/>
      <c r="I975" s="6" t="n"/>
      <c r="J975" s="4" t="n"/>
      <c r="K975" s="4" t="n"/>
      <c r="L975" s="5" t="n"/>
      <c r="M975" s="6" t="n"/>
      <c r="N975" s="4" t="n"/>
      <c r="O975" s="4" t="n"/>
      <c r="P975" s="5" t="n"/>
      <c r="Q975" s="6" t="n"/>
      <c r="R975" s="6" t="n"/>
      <c r="S975" s="7">
        <f>IF(OR(O975="",Q975=""),"",IFERROR(IF(AND(INDEX(Fees!$D$5:$D$15,MATCH(O975,Fees!$A$5:$A$15,0))&gt;0,Q975&lt;INDEX(Fees!$D$5:$D$15,MATCH(O975,Fees!$A$5:$A$15,0))),Q975*INDEX(Fees!$E$5:$E$15,MATCH(O975,Fees!$A$5:$A$15,0))+INDEX(Fees!$F$5:$F$15,MATCH(O975,Fees!$A$5:$A$15,0)),Q975*INDEX(Fees!$B$5:$B$15,MATCH(O975,Fees!$A$5:$A$15,0))+INDEX(Fees!$C$5:$C$15,MATCH(O975,Fees!$A$5:$A$15,0))),""))</f>
        <v/>
      </c>
      <c r="T975" s="6" t="n"/>
      <c r="U975" s="7">
        <f>IF(AND(N975="Sold",Q975&lt;&gt;""),Q975-N(I975)-N(R975)-IF(T975&lt;&gt;"",T975,N(S975)),"")</f>
        <v/>
      </c>
      <c r="V975" s="8">
        <f>IF(AND(U975&lt;&gt;"",N(Q975)&gt;0),U975/Q975,"")</f>
        <v/>
      </c>
      <c r="W975" s="9">
        <f>IF(AND(ISNUMBER(P975),ISNUMBER(L975)),P975-L975,"")</f>
        <v/>
      </c>
      <c r="X975" s="4" t="n"/>
    </row>
    <row r="976">
      <c r="A976" s="4" t="n"/>
      <c r="B976" s="4" t="n"/>
      <c r="C976" s="4" t="n"/>
      <c r="D976" s="4" t="n"/>
      <c r="E976" s="4" t="n"/>
      <c r="F976" s="4" t="n"/>
      <c r="G976" s="4" t="n"/>
      <c r="H976" s="5" t="n"/>
      <c r="I976" s="6" t="n"/>
      <c r="J976" s="4" t="n"/>
      <c r="K976" s="4" t="n"/>
      <c r="L976" s="5" t="n"/>
      <c r="M976" s="6" t="n"/>
      <c r="N976" s="4" t="n"/>
      <c r="O976" s="4" t="n"/>
      <c r="P976" s="5" t="n"/>
      <c r="Q976" s="6" t="n"/>
      <c r="R976" s="6" t="n"/>
      <c r="S976" s="7">
        <f>IF(OR(O976="",Q976=""),"",IFERROR(IF(AND(INDEX(Fees!$D$5:$D$15,MATCH(O976,Fees!$A$5:$A$15,0))&gt;0,Q976&lt;INDEX(Fees!$D$5:$D$15,MATCH(O976,Fees!$A$5:$A$15,0))),Q976*INDEX(Fees!$E$5:$E$15,MATCH(O976,Fees!$A$5:$A$15,0))+INDEX(Fees!$F$5:$F$15,MATCH(O976,Fees!$A$5:$A$15,0)),Q976*INDEX(Fees!$B$5:$B$15,MATCH(O976,Fees!$A$5:$A$15,0))+INDEX(Fees!$C$5:$C$15,MATCH(O976,Fees!$A$5:$A$15,0))),""))</f>
        <v/>
      </c>
      <c r="T976" s="6" t="n"/>
      <c r="U976" s="7">
        <f>IF(AND(N976="Sold",Q976&lt;&gt;""),Q976-N(I976)-N(R976)-IF(T976&lt;&gt;"",T976,N(S976)),"")</f>
        <v/>
      </c>
      <c r="V976" s="8">
        <f>IF(AND(U976&lt;&gt;"",N(Q976)&gt;0),U976/Q976,"")</f>
        <v/>
      </c>
      <c r="W976" s="9">
        <f>IF(AND(ISNUMBER(P976),ISNUMBER(L976)),P976-L976,"")</f>
        <v/>
      </c>
      <c r="X976" s="4" t="n"/>
    </row>
    <row r="977">
      <c r="A977" s="4" t="n"/>
      <c r="B977" s="4" t="n"/>
      <c r="C977" s="4" t="n"/>
      <c r="D977" s="4" t="n"/>
      <c r="E977" s="4" t="n"/>
      <c r="F977" s="4" t="n"/>
      <c r="G977" s="4" t="n"/>
      <c r="H977" s="5" t="n"/>
      <c r="I977" s="6" t="n"/>
      <c r="J977" s="4" t="n"/>
      <c r="K977" s="4" t="n"/>
      <c r="L977" s="5" t="n"/>
      <c r="M977" s="6" t="n"/>
      <c r="N977" s="4" t="n"/>
      <c r="O977" s="4" t="n"/>
      <c r="P977" s="5" t="n"/>
      <c r="Q977" s="6" t="n"/>
      <c r="R977" s="6" t="n"/>
      <c r="S977" s="7">
        <f>IF(OR(O977="",Q977=""),"",IFERROR(IF(AND(INDEX(Fees!$D$5:$D$15,MATCH(O977,Fees!$A$5:$A$15,0))&gt;0,Q977&lt;INDEX(Fees!$D$5:$D$15,MATCH(O977,Fees!$A$5:$A$15,0))),Q977*INDEX(Fees!$E$5:$E$15,MATCH(O977,Fees!$A$5:$A$15,0))+INDEX(Fees!$F$5:$F$15,MATCH(O977,Fees!$A$5:$A$15,0)),Q977*INDEX(Fees!$B$5:$B$15,MATCH(O977,Fees!$A$5:$A$15,0))+INDEX(Fees!$C$5:$C$15,MATCH(O977,Fees!$A$5:$A$15,0))),""))</f>
        <v/>
      </c>
      <c r="T977" s="6" t="n"/>
      <c r="U977" s="7">
        <f>IF(AND(N977="Sold",Q977&lt;&gt;""),Q977-N(I977)-N(R977)-IF(T977&lt;&gt;"",T977,N(S977)),"")</f>
        <v/>
      </c>
      <c r="V977" s="8">
        <f>IF(AND(U977&lt;&gt;"",N(Q977)&gt;0),U977/Q977,"")</f>
        <v/>
      </c>
      <c r="W977" s="9">
        <f>IF(AND(ISNUMBER(P977),ISNUMBER(L977)),P977-L977,"")</f>
        <v/>
      </c>
      <c r="X977" s="4" t="n"/>
    </row>
    <row r="978">
      <c r="A978" s="4" t="n"/>
      <c r="B978" s="4" t="n"/>
      <c r="C978" s="4" t="n"/>
      <c r="D978" s="4" t="n"/>
      <c r="E978" s="4" t="n"/>
      <c r="F978" s="4" t="n"/>
      <c r="G978" s="4" t="n"/>
      <c r="H978" s="5" t="n"/>
      <c r="I978" s="6" t="n"/>
      <c r="J978" s="4" t="n"/>
      <c r="K978" s="4" t="n"/>
      <c r="L978" s="5" t="n"/>
      <c r="M978" s="6" t="n"/>
      <c r="N978" s="4" t="n"/>
      <c r="O978" s="4" t="n"/>
      <c r="P978" s="5" t="n"/>
      <c r="Q978" s="6" t="n"/>
      <c r="R978" s="6" t="n"/>
      <c r="S978" s="7">
        <f>IF(OR(O978="",Q978=""),"",IFERROR(IF(AND(INDEX(Fees!$D$5:$D$15,MATCH(O978,Fees!$A$5:$A$15,0))&gt;0,Q978&lt;INDEX(Fees!$D$5:$D$15,MATCH(O978,Fees!$A$5:$A$15,0))),Q978*INDEX(Fees!$E$5:$E$15,MATCH(O978,Fees!$A$5:$A$15,0))+INDEX(Fees!$F$5:$F$15,MATCH(O978,Fees!$A$5:$A$15,0)),Q978*INDEX(Fees!$B$5:$B$15,MATCH(O978,Fees!$A$5:$A$15,0))+INDEX(Fees!$C$5:$C$15,MATCH(O978,Fees!$A$5:$A$15,0))),""))</f>
        <v/>
      </c>
      <c r="T978" s="6" t="n"/>
      <c r="U978" s="7">
        <f>IF(AND(N978="Sold",Q978&lt;&gt;""),Q978-N(I978)-N(R978)-IF(T978&lt;&gt;"",T978,N(S978)),"")</f>
        <v/>
      </c>
      <c r="V978" s="8">
        <f>IF(AND(U978&lt;&gt;"",N(Q978)&gt;0),U978/Q978,"")</f>
        <v/>
      </c>
      <c r="W978" s="9">
        <f>IF(AND(ISNUMBER(P978),ISNUMBER(L978)),P978-L978,"")</f>
        <v/>
      </c>
      <c r="X978" s="4" t="n"/>
    </row>
    <row r="979">
      <c r="A979" s="4" t="n"/>
      <c r="B979" s="4" t="n"/>
      <c r="C979" s="4" t="n"/>
      <c r="D979" s="4" t="n"/>
      <c r="E979" s="4" t="n"/>
      <c r="F979" s="4" t="n"/>
      <c r="G979" s="4" t="n"/>
      <c r="H979" s="5" t="n"/>
      <c r="I979" s="6" t="n"/>
      <c r="J979" s="4" t="n"/>
      <c r="K979" s="4" t="n"/>
      <c r="L979" s="5" t="n"/>
      <c r="M979" s="6" t="n"/>
      <c r="N979" s="4" t="n"/>
      <c r="O979" s="4" t="n"/>
      <c r="P979" s="5" t="n"/>
      <c r="Q979" s="6" t="n"/>
      <c r="R979" s="6" t="n"/>
      <c r="S979" s="7">
        <f>IF(OR(O979="",Q979=""),"",IFERROR(IF(AND(INDEX(Fees!$D$5:$D$15,MATCH(O979,Fees!$A$5:$A$15,0))&gt;0,Q979&lt;INDEX(Fees!$D$5:$D$15,MATCH(O979,Fees!$A$5:$A$15,0))),Q979*INDEX(Fees!$E$5:$E$15,MATCH(O979,Fees!$A$5:$A$15,0))+INDEX(Fees!$F$5:$F$15,MATCH(O979,Fees!$A$5:$A$15,0)),Q979*INDEX(Fees!$B$5:$B$15,MATCH(O979,Fees!$A$5:$A$15,0))+INDEX(Fees!$C$5:$C$15,MATCH(O979,Fees!$A$5:$A$15,0))),""))</f>
        <v/>
      </c>
      <c r="T979" s="6" t="n"/>
      <c r="U979" s="7">
        <f>IF(AND(N979="Sold",Q979&lt;&gt;""),Q979-N(I979)-N(R979)-IF(T979&lt;&gt;"",T979,N(S979)),"")</f>
        <v/>
      </c>
      <c r="V979" s="8">
        <f>IF(AND(U979&lt;&gt;"",N(Q979)&gt;0),U979/Q979,"")</f>
        <v/>
      </c>
      <c r="W979" s="9">
        <f>IF(AND(ISNUMBER(P979),ISNUMBER(L979)),P979-L979,"")</f>
        <v/>
      </c>
      <c r="X979" s="4" t="n"/>
    </row>
    <row r="980">
      <c r="A980" s="4" t="n"/>
      <c r="B980" s="4" t="n"/>
      <c r="C980" s="4" t="n"/>
      <c r="D980" s="4" t="n"/>
      <c r="E980" s="4" t="n"/>
      <c r="F980" s="4" t="n"/>
      <c r="G980" s="4" t="n"/>
      <c r="H980" s="5" t="n"/>
      <c r="I980" s="6" t="n"/>
      <c r="J980" s="4" t="n"/>
      <c r="K980" s="4" t="n"/>
      <c r="L980" s="5" t="n"/>
      <c r="M980" s="6" t="n"/>
      <c r="N980" s="4" t="n"/>
      <c r="O980" s="4" t="n"/>
      <c r="P980" s="5" t="n"/>
      <c r="Q980" s="6" t="n"/>
      <c r="R980" s="6" t="n"/>
      <c r="S980" s="7">
        <f>IF(OR(O980="",Q980=""),"",IFERROR(IF(AND(INDEX(Fees!$D$5:$D$15,MATCH(O980,Fees!$A$5:$A$15,0))&gt;0,Q980&lt;INDEX(Fees!$D$5:$D$15,MATCH(O980,Fees!$A$5:$A$15,0))),Q980*INDEX(Fees!$E$5:$E$15,MATCH(O980,Fees!$A$5:$A$15,0))+INDEX(Fees!$F$5:$F$15,MATCH(O980,Fees!$A$5:$A$15,0)),Q980*INDEX(Fees!$B$5:$B$15,MATCH(O980,Fees!$A$5:$A$15,0))+INDEX(Fees!$C$5:$C$15,MATCH(O980,Fees!$A$5:$A$15,0))),""))</f>
        <v/>
      </c>
      <c r="T980" s="6" t="n"/>
      <c r="U980" s="7">
        <f>IF(AND(N980="Sold",Q980&lt;&gt;""),Q980-N(I980)-N(R980)-IF(T980&lt;&gt;"",T980,N(S980)),"")</f>
        <v/>
      </c>
      <c r="V980" s="8">
        <f>IF(AND(U980&lt;&gt;"",N(Q980)&gt;0),U980/Q980,"")</f>
        <v/>
      </c>
      <c r="W980" s="9">
        <f>IF(AND(ISNUMBER(P980),ISNUMBER(L980)),P980-L980,"")</f>
        <v/>
      </c>
      <c r="X980" s="4" t="n"/>
    </row>
    <row r="981">
      <c r="A981" s="4" t="n"/>
      <c r="B981" s="4" t="n"/>
      <c r="C981" s="4" t="n"/>
      <c r="D981" s="4" t="n"/>
      <c r="E981" s="4" t="n"/>
      <c r="F981" s="4" t="n"/>
      <c r="G981" s="4" t="n"/>
      <c r="H981" s="5" t="n"/>
      <c r="I981" s="6" t="n"/>
      <c r="J981" s="4" t="n"/>
      <c r="K981" s="4" t="n"/>
      <c r="L981" s="5" t="n"/>
      <c r="M981" s="6" t="n"/>
      <c r="N981" s="4" t="n"/>
      <c r="O981" s="4" t="n"/>
      <c r="P981" s="5" t="n"/>
      <c r="Q981" s="6" t="n"/>
      <c r="R981" s="6" t="n"/>
      <c r="S981" s="7">
        <f>IF(OR(O981="",Q981=""),"",IFERROR(IF(AND(INDEX(Fees!$D$5:$D$15,MATCH(O981,Fees!$A$5:$A$15,0))&gt;0,Q981&lt;INDEX(Fees!$D$5:$D$15,MATCH(O981,Fees!$A$5:$A$15,0))),Q981*INDEX(Fees!$E$5:$E$15,MATCH(O981,Fees!$A$5:$A$15,0))+INDEX(Fees!$F$5:$F$15,MATCH(O981,Fees!$A$5:$A$15,0)),Q981*INDEX(Fees!$B$5:$B$15,MATCH(O981,Fees!$A$5:$A$15,0))+INDEX(Fees!$C$5:$C$15,MATCH(O981,Fees!$A$5:$A$15,0))),""))</f>
        <v/>
      </c>
      <c r="T981" s="6" t="n"/>
      <c r="U981" s="7">
        <f>IF(AND(N981="Sold",Q981&lt;&gt;""),Q981-N(I981)-N(R981)-IF(T981&lt;&gt;"",T981,N(S981)),"")</f>
        <v/>
      </c>
      <c r="V981" s="8">
        <f>IF(AND(U981&lt;&gt;"",N(Q981)&gt;0),U981/Q981,"")</f>
        <v/>
      </c>
      <c r="W981" s="9">
        <f>IF(AND(ISNUMBER(P981),ISNUMBER(L981)),P981-L981,"")</f>
        <v/>
      </c>
      <c r="X981" s="4" t="n"/>
    </row>
    <row r="982">
      <c r="A982" s="4" t="n"/>
      <c r="B982" s="4" t="n"/>
      <c r="C982" s="4" t="n"/>
      <c r="D982" s="4" t="n"/>
      <c r="E982" s="4" t="n"/>
      <c r="F982" s="4" t="n"/>
      <c r="G982" s="4" t="n"/>
      <c r="H982" s="5" t="n"/>
      <c r="I982" s="6" t="n"/>
      <c r="J982" s="4" t="n"/>
      <c r="K982" s="4" t="n"/>
      <c r="L982" s="5" t="n"/>
      <c r="M982" s="6" t="n"/>
      <c r="N982" s="4" t="n"/>
      <c r="O982" s="4" t="n"/>
      <c r="P982" s="5" t="n"/>
      <c r="Q982" s="6" t="n"/>
      <c r="R982" s="6" t="n"/>
      <c r="S982" s="7">
        <f>IF(OR(O982="",Q982=""),"",IFERROR(IF(AND(INDEX(Fees!$D$5:$D$15,MATCH(O982,Fees!$A$5:$A$15,0))&gt;0,Q982&lt;INDEX(Fees!$D$5:$D$15,MATCH(O982,Fees!$A$5:$A$15,0))),Q982*INDEX(Fees!$E$5:$E$15,MATCH(O982,Fees!$A$5:$A$15,0))+INDEX(Fees!$F$5:$F$15,MATCH(O982,Fees!$A$5:$A$15,0)),Q982*INDEX(Fees!$B$5:$B$15,MATCH(O982,Fees!$A$5:$A$15,0))+INDEX(Fees!$C$5:$C$15,MATCH(O982,Fees!$A$5:$A$15,0))),""))</f>
        <v/>
      </c>
      <c r="T982" s="6" t="n"/>
      <c r="U982" s="7">
        <f>IF(AND(N982="Sold",Q982&lt;&gt;""),Q982-N(I982)-N(R982)-IF(T982&lt;&gt;"",T982,N(S982)),"")</f>
        <v/>
      </c>
      <c r="V982" s="8">
        <f>IF(AND(U982&lt;&gt;"",N(Q982)&gt;0),U982/Q982,"")</f>
        <v/>
      </c>
      <c r="W982" s="9">
        <f>IF(AND(ISNUMBER(P982),ISNUMBER(L982)),P982-L982,"")</f>
        <v/>
      </c>
      <c r="X982" s="4" t="n"/>
    </row>
    <row r="983">
      <c r="A983" s="4" t="n"/>
      <c r="B983" s="4" t="n"/>
      <c r="C983" s="4" t="n"/>
      <c r="D983" s="4" t="n"/>
      <c r="E983" s="4" t="n"/>
      <c r="F983" s="4" t="n"/>
      <c r="G983" s="4" t="n"/>
      <c r="H983" s="5" t="n"/>
      <c r="I983" s="6" t="n"/>
      <c r="J983" s="4" t="n"/>
      <c r="K983" s="4" t="n"/>
      <c r="L983" s="5" t="n"/>
      <c r="M983" s="6" t="n"/>
      <c r="N983" s="4" t="n"/>
      <c r="O983" s="4" t="n"/>
      <c r="P983" s="5" t="n"/>
      <c r="Q983" s="6" t="n"/>
      <c r="R983" s="6" t="n"/>
      <c r="S983" s="7">
        <f>IF(OR(O983="",Q983=""),"",IFERROR(IF(AND(INDEX(Fees!$D$5:$D$15,MATCH(O983,Fees!$A$5:$A$15,0))&gt;0,Q983&lt;INDEX(Fees!$D$5:$D$15,MATCH(O983,Fees!$A$5:$A$15,0))),Q983*INDEX(Fees!$E$5:$E$15,MATCH(O983,Fees!$A$5:$A$15,0))+INDEX(Fees!$F$5:$F$15,MATCH(O983,Fees!$A$5:$A$15,0)),Q983*INDEX(Fees!$B$5:$B$15,MATCH(O983,Fees!$A$5:$A$15,0))+INDEX(Fees!$C$5:$C$15,MATCH(O983,Fees!$A$5:$A$15,0))),""))</f>
        <v/>
      </c>
      <c r="T983" s="6" t="n"/>
      <c r="U983" s="7">
        <f>IF(AND(N983="Sold",Q983&lt;&gt;""),Q983-N(I983)-N(R983)-IF(T983&lt;&gt;"",T983,N(S983)),"")</f>
        <v/>
      </c>
      <c r="V983" s="8">
        <f>IF(AND(U983&lt;&gt;"",N(Q983)&gt;0),U983/Q983,"")</f>
        <v/>
      </c>
      <c r="W983" s="9">
        <f>IF(AND(ISNUMBER(P983),ISNUMBER(L983)),P983-L983,"")</f>
        <v/>
      </c>
      <c r="X983" s="4" t="n"/>
    </row>
    <row r="984">
      <c r="A984" s="4" t="n"/>
      <c r="B984" s="4" t="n"/>
      <c r="C984" s="4" t="n"/>
      <c r="D984" s="4" t="n"/>
      <c r="E984" s="4" t="n"/>
      <c r="F984" s="4" t="n"/>
      <c r="G984" s="4" t="n"/>
      <c r="H984" s="5" t="n"/>
      <c r="I984" s="6" t="n"/>
      <c r="J984" s="4" t="n"/>
      <c r="K984" s="4" t="n"/>
      <c r="L984" s="5" t="n"/>
      <c r="M984" s="6" t="n"/>
      <c r="N984" s="4" t="n"/>
      <c r="O984" s="4" t="n"/>
      <c r="P984" s="5" t="n"/>
      <c r="Q984" s="6" t="n"/>
      <c r="R984" s="6" t="n"/>
      <c r="S984" s="7">
        <f>IF(OR(O984="",Q984=""),"",IFERROR(IF(AND(INDEX(Fees!$D$5:$D$15,MATCH(O984,Fees!$A$5:$A$15,0))&gt;0,Q984&lt;INDEX(Fees!$D$5:$D$15,MATCH(O984,Fees!$A$5:$A$15,0))),Q984*INDEX(Fees!$E$5:$E$15,MATCH(O984,Fees!$A$5:$A$15,0))+INDEX(Fees!$F$5:$F$15,MATCH(O984,Fees!$A$5:$A$15,0)),Q984*INDEX(Fees!$B$5:$B$15,MATCH(O984,Fees!$A$5:$A$15,0))+INDEX(Fees!$C$5:$C$15,MATCH(O984,Fees!$A$5:$A$15,0))),""))</f>
        <v/>
      </c>
      <c r="T984" s="6" t="n"/>
      <c r="U984" s="7">
        <f>IF(AND(N984="Sold",Q984&lt;&gt;""),Q984-N(I984)-N(R984)-IF(T984&lt;&gt;"",T984,N(S984)),"")</f>
        <v/>
      </c>
      <c r="V984" s="8">
        <f>IF(AND(U984&lt;&gt;"",N(Q984)&gt;0),U984/Q984,"")</f>
        <v/>
      </c>
      <c r="W984" s="9">
        <f>IF(AND(ISNUMBER(P984),ISNUMBER(L984)),P984-L984,"")</f>
        <v/>
      </c>
      <c r="X984" s="4" t="n"/>
    </row>
    <row r="985">
      <c r="A985" s="4" t="n"/>
      <c r="B985" s="4" t="n"/>
      <c r="C985" s="4" t="n"/>
      <c r="D985" s="4" t="n"/>
      <c r="E985" s="4" t="n"/>
      <c r="F985" s="4" t="n"/>
      <c r="G985" s="4" t="n"/>
      <c r="H985" s="5" t="n"/>
      <c r="I985" s="6" t="n"/>
      <c r="J985" s="4" t="n"/>
      <c r="K985" s="4" t="n"/>
      <c r="L985" s="5" t="n"/>
      <c r="M985" s="6" t="n"/>
      <c r="N985" s="4" t="n"/>
      <c r="O985" s="4" t="n"/>
      <c r="P985" s="5" t="n"/>
      <c r="Q985" s="6" t="n"/>
      <c r="R985" s="6" t="n"/>
      <c r="S985" s="7">
        <f>IF(OR(O985="",Q985=""),"",IFERROR(IF(AND(INDEX(Fees!$D$5:$D$15,MATCH(O985,Fees!$A$5:$A$15,0))&gt;0,Q985&lt;INDEX(Fees!$D$5:$D$15,MATCH(O985,Fees!$A$5:$A$15,0))),Q985*INDEX(Fees!$E$5:$E$15,MATCH(O985,Fees!$A$5:$A$15,0))+INDEX(Fees!$F$5:$F$15,MATCH(O985,Fees!$A$5:$A$15,0)),Q985*INDEX(Fees!$B$5:$B$15,MATCH(O985,Fees!$A$5:$A$15,0))+INDEX(Fees!$C$5:$C$15,MATCH(O985,Fees!$A$5:$A$15,0))),""))</f>
        <v/>
      </c>
      <c r="T985" s="6" t="n"/>
      <c r="U985" s="7">
        <f>IF(AND(N985="Sold",Q985&lt;&gt;""),Q985-N(I985)-N(R985)-IF(T985&lt;&gt;"",T985,N(S985)),"")</f>
        <v/>
      </c>
      <c r="V985" s="8">
        <f>IF(AND(U985&lt;&gt;"",N(Q985)&gt;0),U985/Q985,"")</f>
        <v/>
      </c>
      <c r="W985" s="9">
        <f>IF(AND(ISNUMBER(P985),ISNUMBER(L985)),P985-L985,"")</f>
        <v/>
      </c>
      <c r="X985" s="4" t="n"/>
    </row>
    <row r="986">
      <c r="A986" s="4" t="n"/>
      <c r="B986" s="4" t="n"/>
      <c r="C986" s="4" t="n"/>
      <c r="D986" s="4" t="n"/>
      <c r="E986" s="4" t="n"/>
      <c r="F986" s="4" t="n"/>
      <c r="G986" s="4" t="n"/>
      <c r="H986" s="5" t="n"/>
      <c r="I986" s="6" t="n"/>
      <c r="J986" s="4" t="n"/>
      <c r="K986" s="4" t="n"/>
      <c r="L986" s="5" t="n"/>
      <c r="M986" s="6" t="n"/>
      <c r="N986" s="4" t="n"/>
      <c r="O986" s="4" t="n"/>
      <c r="P986" s="5" t="n"/>
      <c r="Q986" s="6" t="n"/>
      <c r="R986" s="6" t="n"/>
      <c r="S986" s="7">
        <f>IF(OR(O986="",Q986=""),"",IFERROR(IF(AND(INDEX(Fees!$D$5:$D$15,MATCH(O986,Fees!$A$5:$A$15,0))&gt;0,Q986&lt;INDEX(Fees!$D$5:$D$15,MATCH(O986,Fees!$A$5:$A$15,0))),Q986*INDEX(Fees!$E$5:$E$15,MATCH(O986,Fees!$A$5:$A$15,0))+INDEX(Fees!$F$5:$F$15,MATCH(O986,Fees!$A$5:$A$15,0)),Q986*INDEX(Fees!$B$5:$B$15,MATCH(O986,Fees!$A$5:$A$15,0))+INDEX(Fees!$C$5:$C$15,MATCH(O986,Fees!$A$5:$A$15,0))),""))</f>
        <v/>
      </c>
      <c r="T986" s="6" t="n"/>
      <c r="U986" s="7">
        <f>IF(AND(N986="Sold",Q986&lt;&gt;""),Q986-N(I986)-N(R986)-IF(T986&lt;&gt;"",T986,N(S986)),"")</f>
        <v/>
      </c>
      <c r="V986" s="8">
        <f>IF(AND(U986&lt;&gt;"",N(Q986)&gt;0),U986/Q986,"")</f>
        <v/>
      </c>
      <c r="W986" s="9">
        <f>IF(AND(ISNUMBER(P986),ISNUMBER(L986)),P986-L986,"")</f>
        <v/>
      </c>
      <c r="X986" s="4" t="n"/>
    </row>
    <row r="987">
      <c r="A987" s="4" t="n"/>
      <c r="B987" s="4" t="n"/>
      <c r="C987" s="4" t="n"/>
      <c r="D987" s="4" t="n"/>
      <c r="E987" s="4" t="n"/>
      <c r="F987" s="4" t="n"/>
      <c r="G987" s="4" t="n"/>
      <c r="H987" s="5" t="n"/>
      <c r="I987" s="6" t="n"/>
      <c r="J987" s="4" t="n"/>
      <c r="K987" s="4" t="n"/>
      <c r="L987" s="5" t="n"/>
      <c r="M987" s="6" t="n"/>
      <c r="N987" s="4" t="n"/>
      <c r="O987" s="4" t="n"/>
      <c r="P987" s="5" t="n"/>
      <c r="Q987" s="6" t="n"/>
      <c r="R987" s="6" t="n"/>
      <c r="S987" s="7">
        <f>IF(OR(O987="",Q987=""),"",IFERROR(IF(AND(INDEX(Fees!$D$5:$D$15,MATCH(O987,Fees!$A$5:$A$15,0))&gt;0,Q987&lt;INDEX(Fees!$D$5:$D$15,MATCH(O987,Fees!$A$5:$A$15,0))),Q987*INDEX(Fees!$E$5:$E$15,MATCH(O987,Fees!$A$5:$A$15,0))+INDEX(Fees!$F$5:$F$15,MATCH(O987,Fees!$A$5:$A$15,0)),Q987*INDEX(Fees!$B$5:$B$15,MATCH(O987,Fees!$A$5:$A$15,0))+INDEX(Fees!$C$5:$C$15,MATCH(O987,Fees!$A$5:$A$15,0))),""))</f>
        <v/>
      </c>
      <c r="T987" s="6" t="n"/>
      <c r="U987" s="7">
        <f>IF(AND(N987="Sold",Q987&lt;&gt;""),Q987-N(I987)-N(R987)-IF(T987&lt;&gt;"",T987,N(S987)),"")</f>
        <v/>
      </c>
      <c r="V987" s="8">
        <f>IF(AND(U987&lt;&gt;"",N(Q987)&gt;0),U987/Q987,"")</f>
        <v/>
      </c>
      <c r="W987" s="9">
        <f>IF(AND(ISNUMBER(P987),ISNUMBER(L987)),P987-L987,"")</f>
        <v/>
      </c>
      <c r="X987" s="4" t="n"/>
    </row>
    <row r="988">
      <c r="A988" s="4" t="n"/>
      <c r="B988" s="4" t="n"/>
      <c r="C988" s="4" t="n"/>
      <c r="D988" s="4" t="n"/>
      <c r="E988" s="4" t="n"/>
      <c r="F988" s="4" t="n"/>
      <c r="G988" s="4" t="n"/>
      <c r="H988" s="5" t="n"/>
      <c r="I988" s="6" t="n"/>
      <c r="J988" s="4" t="n"/>
      <c r="K988" s="4" t="n"/>
      <c r="L988" s="5" t="n"/>
      <c r="M988" s="6" t="n"/>
      <c r="N988" s="4" t="n"/>
      <c r="O988" s="4" t="n"/>
      <c r="P988" s="5" t="n"/>
      <c r="Q988" s="6" t="n"/>
      <c r="R988" s="6" t="n"/>
      <c r="S988" s="7">
        <f>IF(OR(O988="",Q988=""),"",IFERROR(IF(AND(INDEX(Fees!$D$5:$D$15,MATCH(O988,Fees!$A$5:$A$15,0))&gt;0,Q988&lt;INDEX(Fees!$D$5:$D$15,MATCH(O988,Fees!$A$5:$A$15,0))),Q988*INDEX(Fees!$E$5:$E$15,MATCH(O988,Fees!$A$5:$A$15,0))+INDEX(Fees!$F$5:$F$15,MATCH(O988,Fees!$A$5:$A$15,0)),Q988*INDEX(Fees!$B$5:$B$15,MATCH(O988,Fees!$A$5:$A$15,0))+INDEX(Fees!$C$5:$C$15,MATCH(O988,Fees!$A$5:$A$15,0))),""))</f>
        <v/>
      </c>
      <c r="T988" s="6" t="n"/>
      <c r="U988" s="7">
        <f>IF(AND(N988="Sold",Q988&lt;&gt;""),Q988-N(I988)-N(R988)-IF(T988&lt;&gt;"",T988,N(S988)),"")</f>
        <v/>
      </c>
      <c r="V988" s="8">
        <f>IF(AND(U988&lt;&gt;"",N(Q988)&gt;0),U988/Q988,"")</f>
        <v/>
      </c>
      <c r="W988" s="9">
        <f>IF(AND(ISNUMBER(P988),ISNUMBER(L988)),P988-L988,"")</f>
        <v/>
      </c>
      <c r="X988" s="4" t="n"/>
    </row>
    <row r="989">
      <c r="A989" s="4" t="n"/>
      <c r="B989" s="4" t="n"/>
      <c r="C989" s="4" t="n"/>
      <c r="D989" s="4" t="n"/>
      <c r="E989" s="4" t="n"/>
      <c r="F989" s="4" t="n"/>
      <c r="G989" s="4" t="n"/>
      <c r="H989" s="5" t="n"/>
      <c r="I989" s="6" t="n"/>
      <c r="J989" s="4" t="n"/>
      <c r="K989" s="4" t="n"/>
      <c r="L989" s="5" t="n"/>
      <c r="M989" s="6" t="n"/>
      <c r="N989" s="4" t="n"/>
      <c r="O989" s="4" t="n"/>
      <c r="P989" s="5" t="n"/>
      <c r="Q989" s="6" t="n"/>
      <c r="R989" s="6" t="n"/>
      <c r="S989" s="7">
        <f>IF(OR(O989="",Q989=""),"",IFERROR(IF(AND(INDEX(Fees!$D$5:$D$15,MATCH(O989,Fees!$A$5:$A$15,0))&gt;0,Q989&lt;INDEX(Fees!$D$5:$D$15,MATCH(O989,Fees!$A$5:$A$15,0))),Q989*INDEX(Fees!$E$5:$E$15,MATCH(O989,Fees!$A$5:$A$15,0))+INDEX(Fees!$F$5:$F$15,MATCH(O989,Fees!$A$5:$A$15,0)),Q989*INDEX(Fees!$B$5:$B$15,MATCH(O989,Fees!$A$5:$A$15,0))+INDEX(Fees!$C$5:$C$15,MATCH(O989,Fees!$A$5:$A$15,0))),""))</f>
        <v/>
      </c>
      <c r="T989" s="6" t="n"/>
      <c r="U989" s="7">
        <f>IF(AND(N989="Sold",Q989&lt;&gt;""),Q989-N(I989)-N(R989)-IF(T989&lt;&gt;"",T989,N(S989)),"")</f>
        <v/>
      </c>
      <c r="V989" s="8">
        <f>IF(AND(U989&lt;&gt;"",N(Q989)&gt;0),U989/Q989,"")</f>
        <v/>
      </c>
      <c r="W989" s="9">
        <f>IF(AND(ISNUMBER(P989),ISNUMBER(L989)),P989-L989,"")</f>
        <v/>
      </c>
      <c r="X989" s="4" t="n"/>
    </row>
    <row r="990">
      <c r="A990" s="4" t="n"/>
      <c r="B990" s="4" t="n"/>
      <c r="C990" s="4" t="n"/>
      <c r="D990" s="4" t="n"/>
      <c r="E990" s="4" t="n"/>
      <c r="F990" s="4" t="n"/>
      <c r="G990" s="4" t="n"/>
      <c r="H990" s="5" t="n"/>
      <c r="I990" s="6" t="n"/>
      <c r="J990" s="4" t="n"/>
      <c r="K990" s="4" t="n"/>
      <c r="L990" s="5" t="n"/>
      <c r="M990" s="6" t="n"/>
      <c r="N990" s="4" t="n"/>
      <c r="O990" s="4" t="n"/>
      <c r="P990" s="5" t="n"/>
      <c r="Q990" s="6" t="n"/>
      <c r="R990" s="6" t="n"/>
      <c r="S990" s="7">
        <f>IF(OR(O990="",Q990=""),"",IFERROR(IF(AND(INDEX(Fees!$D$5:$D$15,MATCH(O990,Fees!$A$5:$A$15,0))&gt;0,Q990&lt;INDEX(Fees!$D$5:$D$15,MATCH(O990,Fees!$A$5:$A$15,0))),Q990*INDEX(Fees!$E$5:$E$15,MATCH(O990,Fees!$A$5:$A$15,0))+INDEX(Fees!$F$5:$F$15,MATCH(O990,Fees!$A$5:$A$15,0)),Q990*INDEX(Fees!$B$5:$B$15,MATCH(O990,Fees!$A$5:$A$15,0))+INDEX(Fees!$C$5:$C$15,MATCH(O990,Fees!$A$5:$A$15,0))),""))</f>
        <v/>
      </c>
      <c r="T990" s="6" t="n"/>
      <c r="U990" s="7">
        <f>IF(AND(N990="Sold",Q990&lt;&gt;""),Q990-N(I990)-N(R990)-IF(T990&lt;&gt;"",T990,N(S990)),"")</f>
        <v/>
      </c>
      <c r="V990" s="8">
        <f>IF(AND(U990&lt;&gt;"",N(Q990)&gt;0),U990/Q990,"")</f>
        <v/>
      </c>
      <c r="W990" s="9">
        <f>IF(AND(ISNUMBER(P990),ISNUMBER(L990)),P990-L990,"")</f>
        <v/>
      </c>
      <c r="X990" s="4" t="n"/>
    </row>
    <row r="991">
      <c r="A991" s="4" t="n"/>
      <c r="B991" s="4" t="n"/>
      <c r="C991" s="4" t="n"/>
      <c r="D991" s="4" t="n"/>
      <c r="E991" s="4" t="n"/>
      <c r="F991" s="4" t="n"/>
      <c r="G991" s="4" t="n"/>
      <c r="H991" s="5" t="n"/>
      <c r="I991" s="6" t="n"/>
      <c r="J991" s="4" t="n"/>
      <c r="K991" s="4" t="n"/>
      <c r="L991" s="5" t="n"/>
      <c r="M991" s="6" t="n"/>
      <c r="N991" s="4" t="n"/>
      <c r="O991" s="4" t="n"/>
      <c r="P991" s="5" t="n"/>
      <c r="Q991" s="6" t="n"/>
      <c r="R991" s="6" t="n"/>
      <c r="S991" s="7">
        <f>IF(OR(O991="",Q991=""),"",IFERROR(IF(AND(INDEX(Fees!$D$5:$D$15,MATCH(O991,Fees!$A$5:$A$15,0))&gt;0,Q991&lt;INDEX(Fees!$D$5:$D$15,MATCH(O991,Fees!$A$5:$A$15,0))),Q991*INDEX(Fees!$E$5:$E$15,MATCH(O991,Fees!$A$5:$A$15,0))+INDEX(Fees!$F$5:$F$15,MATCH(O991,Fees!$A$5:$A$15,0)),Q991*INDEX(Fees!$B$5:$B$15,MATCH(O991,Fees!$A$5:$A$15,0))+INDEX(Fees!$C$5:$C$15,MATCH(O991,Fees!$A$5:$A$15,0))),""))</f>
        <v/>
      </c>
      <c r="T991" s="6" t="n"/>
      <c r="U991" s="7">
        <f>IF(AND(N991="Sold",Q991&lt;&gt;""),Q991-N(I991)-N(R991)-IF(T991&lt;&gt;"",T991,N(S991)),"")</f>
        <v/>
      </c>
      <c r="V991" s="8">
        <f>IF(AND(U991&lt;&gt;"",N(Q991)&gt;0),U991/Q991,"")</f>
        <v/>
      </c>
      <c r="W991" s="9">
        <f>IF(AND(ISNUMBER(P991),ISNUMBER(L991)),P991-L991,"")</f>
        <v/>
      </c>
      <c r="X991" s="4" t="n"/>
    </row>
    <row r="992">
      <c r="A992" s="4" t="n"/>
      <c r="B992" s="4" t="n"/>
      <c r="C992" s="4" t="n"/>
      <c r="D992" s="4" t="n"/>
      <c r="E992" s="4" t="n"/>
      <c r="F992" s="4" t="n"/>
      <c r="G992" s="4" t="n"/>
      <c r="H992" s="5" t="n"/>
      <c r="I992" s="6" t="n"/>
      <c r="J992" s="4" t="n"/>
      <c r="K992" s="4" t="n"/>
      <c r="L992" s="5" t="n"/>
      <c r="M992" s="6" t="n"/>
      <c r="N992" s="4" t="n"/>
      <c r="O992" s="4" t="n"/>
      <c r="P992" s="5" t="n"/>
      <c r="Q992" s="6" t="n"/>
      <c r="R992" s="6" t="n"/>
      <c r="S992" s="7">
        <f>IF(OR(O992="",Q992=""),"",IFERROR(IF(AND(INDEX(Fees!$D$5:$D$15,MATCH(O992,Fees!$A$5:$A$15,0))&gt;0,Q992&lt;INDEX(Fees!$D$5:$D$15,MATCH(O992,Fees!$A$5:$A$15,0))),Q992*INDEX(Fees!$E$5:$E$15,MATCH(O992,Fees!$A$5:$A$15,0))+INDEX(Fees!$F$5:$F$15,MATCH(O992,Fees!$A$5:$A$15,0)),Q992*INDEX(Fees!$B$5:$B$15,MATCH(O992,Fees!$A$5:$A$15,0))+INDEX(Fees!$C$5:$C$15,MATCH(O992,Fees!$A$5:$A$15,0))),""))</f>
        <v/>
      </c>
      <c r="T992" s="6" t="n"/>
      <c r="U992" s="7">
        <f>IF(AND(N992="Sold",Q992&lt;&gt;""),Q992-N(I992)-N(R992)-IF(T992&lt;&gt;"",T992,N(S992)),"")</f>
        <v/>
      </c>
      <c r="V992" s="8">
        <f>IF(AND(U992&lt;&gt;"",N(Q992)&gt;0),U992/Q992,"")</f>
        <v/>
      </c>
      <c r="W992" s="9">
        <f>IF(AND(ISNUMBER(P992),ISNUMBER(L992)),P992-L992,"")</f>
        <v/>
      </c>
      <c r="X992" s="4" t="n"/>
    </row>
    <row r="993">
      <c r="A993" s="4" t="n"/>
      <c r="B993" s="4" t="n"/>
      <c r="C993" s="4" t="n"/>
      <c r="D993" s="4" t="n"/>
      <c r="E993" s="4" t="n"/>
      <c r="F993" s="4" t="n"/>
      <c r="G993" s="4" t="n"/>
      <c r="H993" s="5" t="n"/>
      <c r="I993" s="6" t="n"/>
      <c r="J993" s="4" t="n"/>
      <c r="K993" s="4" t="n"/>
      <c r="L993" s="5" t="n"/>
      <c r="M993" s="6" t="n"/>
      <c r="N993" s="4" t="n"/>
      <c r="O993" s="4" t="n"/>
      <c r="P993" s="5" t="n"/>
      <c r="Q993" s="6" t="n"/>
      <c r="R993" s="6" t="n"/>
      <c r="S993" s="7">
        <f>IF(OR(O993="",Q993=""),"",IFERROR(IF(AND(INDEX(Fees!$D$5:$D$15,MATCH(O993,Fees!$A$5:$A$15,0))&gt;0,Q993&lt;INDEX(Fees!$D$5:$D$15,MATCH(O993,Fees!$A$5:$A$15,0))),Q993*INDEX(Fees!$E$5:$E$15,MATCH(O993,Fees!$A$5:$A$15,0))+INDEX(Fees!$F$5:$F$15,MATCH(O993,Fees!$A$5:$A$15,0)),Q993*INDEX(Fees!$B$5:$B$15,MATCH(O993,Fees!$A$5:$A$15,0))+INDEX(Fees!$C$5:$C$15,MATCH(O993,Fees!$A$5:$A$15,0))),""))</f>
        <v/>
      </c>
      <c r="T993" s="6" t="n"/>
      <c r="U993" s="7">
        <f>IF(AND(N993="Sold",Q993&lt;&gt;""),Q993-N(I993)-N(R993)-IF(T993&lt;&gt;"",T993,N(S993)),"")</f>
        <v/>
      </c>
      <c r="V993" s="8">
        <f>IF(AND(U993&lt;&gt;"",N(Q993)&gt;0),U993/Q993,"")</f>
        <v/>
      </c>
      <c r="W993" s="9">
        <f>IF(AND(ISNUMBER(P993),ISNUMBER(L993)),P993-L993,"")</f>
        <v/>
      </c>
      <c r="X993" s="4" t="n"/>
    </row>
    <row r="994">
      <c r="A994" s="4" t="n"/>
      <c r="B994" s="4" t="n"/>
      <c r="C994" s="4" t="n"/>
      <c r="D994" s="4" t="n"/>
      <c r="E994" s="4" t="n"/>
      <c r="F994" s="4" t="n"/>
      <c r="G994" s="4" t="n"/>
      <c r="H994" s="5" t="n"/>
      <c r="I994" s="6" t="n"/>
      <c r="J994" s="4" t="n"/>
      <c r="K994" s="4" t="n"/>
      <c r="L994" s="5" t="n"/>
      <c r="M994" s="6" t="n"/>
      <c r="N994" s="4" t="n"/>
      <c r="O994" s="4" t="n"/>
      <c r="P994" s="5" t="n"/>
      <c r="Q994" s="6" t="n"/>
      <c r="R994" s="6" t="n"/>
      <c r="S994" s="7">
        <f>IF(OR(O994="",Q994=""),"",IFERROR(IF(AND(INDEX(Fees!$D$5:$D$15,MATCH(O994,Fees!$A$5:$A$15,0))&gt;0,Q994&lt;INDEX(Fees!$D$5:$D$15,MATCH(O994,Fees!$A$5:$A$15,0))),Q994*INDEX(Fees!$E$5:$E$15,MATCH(O994,Fees!$A$5:$A$15,0))+INDEX(Fees!$F$5:$F$15,MATCH(O994,Fees!$A$5:$A$15,0)),Q994*INDEX(Fees!$B$5:$B$15,MATCH(O994,Fees!$A$5:$A$15,0))+INDEX(Fees!$C$5:$C$15,MATCH(O994,Fees!$A$5:$A$15,0))),""))</f>
        <v/>
      </c>
      <c r="T994" s="6" t="n"/>
      <c r="U994" s="7">
        <f>IF(AND(N994="Sold",Q994&lt;&gt;""),Q994-N(I994)-N(R994)-IF(T994&lt;&gt;"",T994,N(S994)),"")</f>
        <v/>
      </c>
      <c r="V994" s="8">
        <f>IF(AND(U994&lt;&gt;"",N(Q994)&gt;0),U994/Q994,"")</f>
        <v/>
      </c>
      <c r="W994" s="9">
        <f>IF(AND(ISNUMBER(P994),ISNUMBER(L994)),P994-L994,"")</f>
        <v/>
      </c>
      <c r="X994" s="4" t="n"/>
    </row>
    <row r="995">
      <c r="A995" s="4" t="n"/>
      <c r="B995" s="4" t="n"/>
      <c r="C995" s="4" t="n"/>
      <c r="D995" s="4" t="n"/>
      <c r="E995" s="4" t="n"/>
      <c r="F995" s="4" t="n"/>
      <c r="G995" s="4" t="n"/>
      <c r="H995" s="5" t="n"/>
      <c r="I995" s="6" t="n"/>
      <c r="J995" s="4" t="n"/>
      <c r="K995" s="4" t="n"/>
      <c r="L995" s="5" t="n"/>
      <c r="M995" s="6" t="n"/>
      <c r="N995" s="4" t="n"/>
      <c r="O995" s="4" t="n"/>
      <c r="P995" s="5" t="n"/>
      <c r="Q995" s="6" t="n"/>
      <c r="R995" s="6" t="n"/>
      <c r="S995" s="7">
        <f>IF(OR(O995="",Q995=""),"",IFERROR(IF(AND(INDEX(Fees!$D$5:$D$15,MATCH(O995,Fees!$A$5:$A$15,0))&gt;0,Q995&lt;INDEX(Fees!$D$5:$D$15,MATCH(O995,Fees!$A$5:$A$15,0))),Q995*INDEX(Fees!$E$5:$E$15,MATCH(O995,Fees!$A$5:$A$15,0))+INDEX(Fees!$F$5:$F$15,MATCH(O995,Fees!$A$5:$A$15,0)),Q995*INDEX(Fees!$B$5:$B$15,MATCH(O995,Fees!$A$5:$A$15,0))+INDEX(Fees!$C$5:$C$15,MATCH(O995,Fees!$A$5:$A$15,0))),""))</f>
        <v/>
      </c>
      <c r="T995" s="6" t="n"/>
      <c r="U995" s="7">
        <f>IF(AND(N995="Sold",Q995&lt;&gt;""),Q995-N(I995)-N(R995)-IF(T995&lt;&gt;"",T995,N(S995)),"")</f>
        <v/>
      </c>
      <c r="V995" s="8">
        <f>IF(AND(U995&lt;&gt;"",N(Q995)&gt;0),U995/Q995,"")</f>
        <v/>
      </c>
      <c r="W995" s="9">
        <f>IF(AND(ISNUMBER(P995),ISNUMBER(L995)),P995-L995,"")</f>
        <v/>
      </c>
      <c r="X995" s="4" t="n"/>
    </row>
    <row r="996">
      <c r="A996" s="4" t="n"/>
      <c r="B996" s="4" t="n"/>
      <c r="C996" s="4" t="n"/>
      <c r="D996" s="4" t="n"/>
      <c r="E996" s="4" t="n"/>
      <c r="F996" s="4" t="n"/>
      <c r="G996" s="4" t="n"/>
      <c r="H996" s="5" t="n"/>
      <c r="I996" s="6" t="n"/>
      <c r="J996" s="4" t="n"/>
      <c r="K996" s="4" t="n"/>
      <c r="L996" s="5" t="n"/>
      <c r="M996" s="6" t="n"/>
      <c r="N996" s="4" t="n"/>
      <c r="O996" s="4" t="n"/>
      <c r="P996" s="5" t="n"/>
      <c r="Q996" s="6" t="n"/>
      <c r="R996" s="6" t="n"/>
      <c r="S996" s="7">
        <f>IF(OR(O996="",Q996=""),"",IFERROR(IF(AND(INDEX(Fees!$D$5:$D$15,MATCH(O996,Fees!$A$5:$A$15,0))&gt;0,Q996&lt;INDEX(Fees!$D$5:$D$15,MATCH(O996,Fees!$A$5:$A$15,0))),Q996*INDEX(Fees!$E$5:$E$15,MATCH(O996,Fees!$A$5:$A$15,0))+INDEX(Fees!$F$5:$F$15,MATCH(O996,Fees!$A$5:$A$15,0)),Q996*INDEX(Fees!$B$5:$B$15,MATCH(O996,Fees!$A$5:$A$15,0))+INDEX(Fees!$C$5:$C$15,MATCH(O996,Fees!$A$5:$A$15,0))),""))</f>
        <v/>
      </c>
      <c r="T996" s="6" t="n"/>
      <c r="U996" s="7">
        <f>IF(AND(N996="Sold",Q996&lt;&gt;""),Q996-N(I996)-N(R996)-IF(T996&lt;&gt;"",T996,N(S996)),"")</f>
        <v/>
      </c>
      <c r="V996" s="8">
        <f>IF(AND(U996&lt;&gt;"",N(Q996)&gt;0),U996/Q996,"")</f>
        <v/>
      </c>
      <c r="W996" s="9">
        <f>IF(AND(ISNUMBER(P996),ISNUMBER(L996)),P996-L996,"")</f>
        <v/>
      </c>
      <c r="X996" s="4" t="n"/>
    </row>
    <row r="997">
      <c r="A997" s="4" t="n"/>
      <c r="B997" s="4" t="n"/>
      <c r="C997" s="4" t="n"/>
      <c r="D997" s="4" t="n"/>
      <c r="E997" s="4" t="n"/>
      <c r="F997" s="4" t="n"/>
      <c r="G997" s="4" t="n"/>
      <c r="H997" s="5" t="n"/>
      <c r="I997" s="6" t="n"/>
      <c r="J997" s="4" t="n"/>
      <c r="K997" s="4" t="n"/>
      <c r="L997" s="5" t="n"/>
      <c r="M997" s="6" t="n"/>
      <c r="N997" s="4" t="n"/>
      <c r="O997" s="4" t="n"/>
      <c r="P997" s="5" t="n"/>
      <c r="Q997" s="6" t="n"/>
      <c r="R997" s="6" t="n"/>
      <c r="S997" s="7">
        <f>IF(OR(O997="",Q997=""),"",IFERROR(IF(AND(INDEX(Fees!$D$5:$D$15,MATCH(O997,Fees!$A$5:$A$15,0))&gt;0,Q997&lt;INDEX(Fees!$D$5:$D$15,MATCH(O997,Fees!$A$5:$A$15,0))),Q997*INDEX(Fees!$E$5:$E$15,MATCH(O997,Fees!$A$5:$A$15,0))+INDEX(Fees!$F$5:$F$15,MATCH(O997,Fees!$A$5:$A$15,0)),Q997*INDEX(Fees!$B$5:$B$15,MATCH(O997,Fees!$A$5:$A$15,0))+INDEX(Fees!$C$5:$C$15,MATCH(O997,Fees!$A$5:$A$15,0))),""))</f>
        <v/>
      </c>
      <c r="T997" s="6" t="n"/>
      <c r="U997" s="7">
        <f>IF(AND(N997="Sold",Q997&lt;&gt;""),Q997-N(I997)-N(R997)-IF(T997&lt;&gt;"",T997,N(S997)),"")</f>
        <v/>
      </c>
      <c r="V997" s="8">
        <f>IF(AND(U997&lt;&gt;"",N(Q997)&gt;0),U997/Q997,"")</f>
        <v/>
      </c>
      <c r="W997" s="9">
        <f>IF(AND(ISNUMBER(P997),ISNUMBER(L997)),P997-L997,"")</f>
        <v/>
      </c>
      <c r="X997" s="4" t="n"/>
    </row>
    <row r="998">
      <c r="A998" s="4" t="n"/>
      <c r="B998" s="4" t="n"/>
      <c r="C998" s="4" t="n"/>
      <c r="D998" s="4" t="n"/>
      <c r="E998" s="4" t="n"/>
      <c r="F998" s="4" t="n"/>
      <c r="G998" s="4" t="n"/>
      <c r="H998" s="5" t="n"/>
      <c r="I998" s="6" t="n"/>
      <c r="J998" s="4" t="n"/>
      <c r="K998" s="4" t="n"/>
      <c r="L998" s="5" t="n"/>
      <c r="M998" s="6" t="n"/>
      <c r="N998" s="4" t="n"/>
      <c r="O998" s="4" t="n"/>
      <c r="P998" s="5" t="n"/>
      <c r="Q998" s="6" t="n"/>
      <c r="R998" s="6" t="n"/>
      <c r="S998" s="7">
        <f>IF(OR(O998="",Q998=""),"",IFERROR(IF(AND(INDEX(Fees!$D$5:$D$15,MATCH(O998,Fees!$A$5:$A$15,0))&gt;0,Q998&lt;INDEX(Fees!$D$5:$D$15,MATCH(O998,Fees!$A$5:$A$15,0))),Q998*INDEX(Fees!$E$5:$E$15,MATCH(O998,Fees!$A$5:$A$15,0))+INDEX(Fees!$F$5:$F$15,MATCH(O998,Fees!$A$5:$A$15,0)),Q998*INDEX(Fees!$B$5:$B$15,MATCH(O998,Fees!$A$5:$A$15,0))+INDEX(Fees!$C$5:$C$15,MATCH(O998,Fees!$A$5:$A$15,0))),""))</f>
        <v/>
      </c>
      <c r="T998" s="6" t="n"/>
      <c r="U998" s="7">
        <f>IF(AND(N998="Sold",Q998&lt;&gt;""),Q998-N(I998)-N(R998)-IF(T998&lt;&gt;"",T998,N(S998)),"")</f>
        <v/>
      </c>
      <c r="V998" s="8">
        <f>IF(AND(U998&lt;&gt;"",N(Q998)&gt;0),U998/Q998,"")</f>
        <v/>
      </c>
      <c r="W998" s="9">
        <f>IF(AND(ISNUMBER(P998),ISNUMBER(L998)),P998-L998,"")</f>
        <v/>
      </c>
      <c r="X998" s="4" t="n"/>
    </row>
    <row r="999">
      <c r="A999" s="4" t="n"/>
      <c r="B999" s="4" t="n"/>
      <c r="C999" s="4" t="n"/>
      <c r="D999" s="4" t="n"/>
      <c r="E999" s="4" t="n"/>
      <c r="F999" s="4" t="n"/>
      <c r="G999" s="4" t="n"/>
      <c r="H999" s="5" t="n"/>
      <c r="I999" s="6" t="n"/>
      <c r="J999" s="4" t="n"/>
      <c r="K999" s="4" t="n"/>
      <c r="L999" s="5" t="n"/>
      <c r="M999" s="6" t="n"/>
      <c r="N999" s="4" t="n"/>
      <c r="O999" s="4" t="n"/>
      <c r="P999" s="5" t="n"/>
      <c r="Q999" s="6" t="n"/>
      <c r="R999" s="6" t="n"/>
      <c r="S999" s="7">
        <f>IF(OR(O999="",Q999=""),"",IFERROR(IF(AND(INDEX(Fees!$D$5:$D$15,MATCH(O999,Fees!$A$5:$A$15,0))&gt;0,Q999&lt;INDEX(Fees!$D$5:$D$15,MATCH(O999,Fees!$A$5:$A$15,0))),Q999*INDEX(Fees!$E$5:$E$15,MATCH(O999,Fees!$A$5:$A$15,0))+INDEX(Fees!$F$5:$F$15,MATCH(O999,Fees!$A$5:$A$15,0)),Q999*INDEX(Fees!$B$5:$B$15,MATCH(O999,Fees!$A$5:$A$15,0))+INDEX(Fees!$C$5:$C$15,MATCH(O999,Fees!$A$5:$A$15,0))),""))</f>
        <v/>
      </c>
      <c r="T999" s="6" t="n"/>
      <c r="U999" s="7">
        <f>IF(AND(N999="Sold",Q999&lt;&gt;""),Q999-N(I999)-N(R999)-IF(T999&lt;&gt;"",T999,N(S999)),"")</f>
        <v/>
      </c>
      <c r="V999" s="8">
        <f>IF(AND(U999&lt;&gt;"",N(Q999)&gt;0),U999/Q999,"")</f>
        <v/>
      </c>
      <c r="W999" s="9">
        <f>IF(AND(ISNUMBER(P999),ISNUMBER(L999)),P999-L999,"")</f>
        <v/>
      </c>
      <c r="X999" s="4" t="n"/>
    </row>
    <row r="1000">
      <c r="A1000" s="4" t="n"/>
      <c r="B1000" s="4" t="n"/>
      <c r="C1000" s="4" t="n"/>
      <c r="D1000" s="4" t="n"/>
      <c r="E1000" s="4" t="n"/>
      <c r="F1000" s="4" t="n"/>
      <c r="G1000" s="4" t="n"/>
      <c r="H1000" s="5" t="n"/>
      <c r="I1000" s="6" t="n"/>
      <c r="J1000" s="4" t="n"/>
      <c r="K1000" s="4" t="n"/>
      <c r="L1000" s="5" t="n"/>
      <c r="M1000" s="6" t="n"/>
      <c r="N1000" s="4" t="n"/>
      <c r="O1000" s="4" t="n"/>
      <c r="P1000" s="5" t="n"/>
      <c r="Q1000" s="6" t="n"/>
      <c r="R1000" s="6" t="n"/>
      <c r="S1000" s="7">
        <f>IF(OR(O1000="",Q1000=""),"",IFERROR(IF(AND(INDEX(Fees!$D$5:$D$15,MATCH(O1000,Fees!$A$5:$A$15,0))&gt;0,Q1000&lt;INDEX(Fees!$D$5:$D$15,MATCH(O1000,Fees!$A$5:$A$15,0))),Q1000*INDEX(Fees!$E$5:$E$15,MATCH(O1000,Fees!$A$5:$A$15,0))+INDEX(Fees!$F$5:$F$15,MATCH(O1000,Fees!$A$5:$A$15,0)),Q1000*INDEX(Fees!$B$5:$B$15,MATCH(O1000,Fees!$A$5:$A$15,0))+INDEX(Fees!$C$5:$C$15,MATCH(O1000,Fees!$A$5:$A$15,0))),""))</f>
        <v/>
      </c>
      <c r="T1000" s="6" t="n"/>
      <c r="U1000" s="7">
        <f>IF(AND(N1000="Sold",Q1000&lt;&gt;""),Q1000-N(I1000)-N(R1000)-IF(T1000&lt;&gt;"",T1000,N(S1000)),"")</f>
        <v/>
      </c>
      <c r="V1000" s="8">
        <f>IF(AND(U1000&lt;&gt;"",N(Q1000)&gt;0),U1000/Q1000,"")</f>
        <v/>
      </c>
      <c r="W1000" s="9">
        <f>IF(AND(ISNUMBER(P1000),ISNUMBER(L1000)),P1000-L1000,"")</f>
        <v/>
      </c>
      <c r="X1000" s="4" t="n"/>
    </row>
    <row r="1001">
      <c r="A1001" s="4" t="n"/>
      <c r="B1001" s="4" t="n"/>
      <c r="C1001" s="4" t="n"/>
      <c r="D1001" s="4" t="n"/>
      <c r="E1001" s="4" t="n"/>
      <c r="F1001" s="4" t="n"/>
      <c r="G1001" s="4" t="n"/>
      <c r="H1001" s="5" t="n"/>
      <c r="I1001" s="6" t="n"/>
      <c r="J1001" s="4" t="n"/>
      <c r="K1001" s="4" t="n"/>
      <c r="L1001" s="5" t="n"/>
      <c r="M1001" s="6" t="n"/>
      <c r="N1001" s="4" t="n"/>
      <c r="O1001" s="4" t="n"/>
      <c r="P1001" s="5" t="n"/>
      <c r="Q1001" s="6" t="n"/>
      <c r="R1001" s="6" t="n"/>
      <c r="S1001" s="7">
        <f>IF(OR(O1001="",Q1001=""),"",IFERROR(IF(AND(INDEX(Fees!$D$5:$D$15,MATCH(O1001,Fees!$A$5:$A$15,0))&gt;0,Q1001&lt;INDEX(Fees!$D$5:$D$15,MATCH(O1001,Fees!$A$5:$A$15,0))),Q1001*INDEX(Fees!$E$5:$E$15,MATCH(O1001,Fees!$A$5:$A$15,0))+INDEX(Fees!$F$5:$F$15,MATCH(O1001,Fees!$A$5:$A$15,0)),Q1001*INDEX(Fees!$B$5:$B$15,MATCH(O1001,Fees!$A$5:$A$15,0))+INDEX(Fees!$C$5:$C$15,MATCH(O1001,Fees!$A$5:$A$15,0))),""))</f>
        <v/>
      </c>
      <c r="T1001" s="6" t="n"/>
      <c r="U1001" s="7">
        <f>IF(AND(N1001="Sold",Q1001&lt;&gt;""),Q1001-N(I1001)-N(R1001)-IF(T1001&lt;&gt;"",T1001,N(S1001)),"")</f>
        <v/>
      </c>
      <c r="V1001" s="8">
        <f>IF(AND(U1001&lt;&gt;"",N(Q1001)&gt;0),U1001/Q1001,"")</f>
        <v/>
      </c>
      <c r="W1001" s="9">
        <f>IF(AND(ISNUMBER(P1001),ISNUMBER(L1001)),P1001-L1001,"")</f>
        <v/>
      </c>
      <c r="X1001" s="4" t="n"/>
    </row>
    <row r="1002">
      <c r="A1002" s="4" t="n"/>
      <c r="B1002" s="4" t="n"/>
      <c r="C1002" s="4" t="n"/>
      <c r="D1002" s="4" t="n"/>
      <c r="E1002" s="4" t="n"/>
      <c r="F1002" s="4" t="n"/>
      <c r="G1002" s="4" t="n"/>
      <c r="H1002" s="5" t="n"/>
      <c r="I1002" s="6" t="n"/>
      <c r="J1002" s="4" t="n"/>
      <c r="K1002" s="4" t="n"/>
      <c r="L1002" s="5" t="n"/>
      <c r="M1002" s="6" t="n"/>
      <c r="N1002" s="4" t="n"/>
      <c r="O1002" s="4" t="n"/>
      <c r="P1002" s="5" t="n"/>
      <c r="Q1002" s="6" t="n"/>
      <c r="R1002" s="6" t="n"/>
      <c r="S1002" s="7">
        <f>IF(OR(O1002="",Q1002=""),"",IFERROR(IF(AND(INDEX(Fees!$D$5:$D$15,MATCH(O1002,Fees!$A$5:$A$15,0))&gt;0,Q1002&lt;INDEX(Fees!$D$5:$D$15,MATCH(O1002,Fees!$A$5:$A$15,0))),Q1002*INDEX(Fees!$E$5:$E$15,MATCH(O1002,Fees!$A$5:$A$15,0))+INDEX(Fees!$F$5:$F$15,MATCH(O1002,Fees!$A$5:$A$15,0)),Q1002*INDEX(Fees!$B$5:$B$15,MATCH(O1002,Fees!$A$5:$A$15,0))+INDEX(Fees!$C$5:$C$15,MATCH(O1002,Fees!$A$5:$A$15,0))),""))</f>
        <v/>
      </c>
      <c r="T1002" s="6" t="n"/>
      <c r="U1002" s="7">
        <f>IF(AND(N1002="Sold",Q1002&lt;&gt;""),Q1002-N(I1002)-N(R1002)-IF(T1002&lt;&gt;"",T1002,N(S1002)),"")</f>
        <v/>
      </c>
      <c r="V1002" s="8">
        <f>IF(AND(U1002&lt;&gt;"",N(Q1002)&gt;0),U1002/Q1002,"")</f>
        <v/>
      </c>
      <c r="W1002" s="9">
        <f>IF(AND(ISNUMBER(P1002),ISNUMBER(L1002)),P1002-L1002,"")</f>
        <v/>
      </c>
      <c r="X1002" s="4" t="n"/>
    </row>
    <row r="1003">
      <c r="A1003" s="4" t="n"/>
      <c r="B1003" s="4" t="n"/>
      <c r="C1003" s="4" t="n"/>
      <c r="D1003" s="4" t="n"/>
      <c r="E1003" s="4" t="n"/>
      <c r="F1003" s="4" t="n"/>
      <c r="G1003" s="4" t="n"/>
      <c r="H1003" s="5" t="n"/>
      <c r="I1003" s="6" t="n"/>
      <c r="J1003" s="4" t="n"/>
      <c r="K1003" s="4" t="n"/>
      <c r="L1003" s="5" t="n"/>
      <c r="M1003" s="6" t="n"/>
      <c r="N1003" s="4" t="n"/>
      <c r="O1003" s="4" t="n"/>
      <c r="P1003" s="5" t="n"/>
      <c r="Q1003" s="6" t="n"/>
      <c r="R1003" s="6" t="n"/>
      <c r="S1003" s="7">
        <f>IF(OR(O1003="",Q1003=""),"",IFERROR(IF(AND(INDEX(Fees!$D$5:$D$15,MATCH(O1003,Fees!$A$5:$A$15,0))&gt;0,Q1003&lt;INDEX(Fees!$D$5:$D$15,MATCH(O1003,Fees!$A$5:$A$15,0))),Q1003*INDEX(Fees!$E$5:$E$15,MATCH(O1003,Fees!$A$5:$A$15,0))+INDEX(Fees!$F$5:$F$15,MATCH(O1003,Fees!$A$5:$A$15,0)),Q1003*INDEX(Fees!$B$5:$B$15,MATCH(O1003,Fees!$A$5:$A$15,0))+INDEX(Fees!$C$5:$C$15,MATCH(O1003,Fees!$A$5:$A$15,0))),""))</f>
        <v/>
      </c>
      <c r="T1003" s="6" t="n"/>
      <c r="U1003" s="7">
        <f>IF(AND(N1003="Sold",Q1003&lt;&gt;""),Q1003-N(I1003)-N(R1003)-IF(T1003&lt;&gt;"",T1003,N(S1003)),"")</f>
        <v/>
      </c>
      <c r="V1003" s="8">
        <f>IF(AND(U1003&lt;&gt;"",N(Q1003)&gt;0),U1003/Q1003,"")</f>
        <v/>
      </c>
      <c r="W1003" s="9">
        <f>IF(AND(ISNUMBER(P1003),ISNUMBER(L1003)),P1003-L1003,"")</f>
        <v/>
      </c>
      <c r="X1003" s="4" t="n"/>
    </row>
    <row r="1004">
      <c r="A1004" s="4" t="n"/>
      <c r="B1004" s="4" t="n"/>
      <c r="C1004" s="4" t="n"/>
      <c r="D1004" s="4" t="n"/>
      <c r="E1004" s="4" t="n"/>
      <c r="F1004" s="4" t="n"/>
      <c r="G1004" s="4" t="n"/>
      <c r="H1004" s="5" t="n"/>
      <c r="I1004" s="6" t="n"/>
      <c r="J1004" s="4" t="n"/>
      <c r="K1004" s="4" t="n"/>
      <c r="L1004" s="5" t="n"/>
      <c r="M1004" s="6" t="n"/>
      <c r="N1004" s="4" t="n"/>
      <c r="O1004" s="4" t="n"/>
      <c r="P1004" s="5" t="n"/>
      <c r="Q1004" s="6" t="n"/>
      <c r="R1004" s="6" t="n"/>
      <c r="S1004" s="7">
        <f>IF(OR(O1004="",Q1004=""),"",IFERROR(IF(AND(INDEX(Fees!$D$5:$D$15,MATCH(O1004,Fees!$A$5:$A$15,0))&gt;0,Q1004&lt;INDEX(Fees!$D$5:$D$15,MATCH(O1004,Fees!$A$5:$A$15,0))),Q1004*INDEX(Fees!$E$5:$E$15,MATCH(O1004,Fees!$A$5:$A$15,0))+INDEX(Fees!$F$5:$F$15,MATCH(O1004,Fees!$A$5:$A$15,0)),Q1004*INDEX(Fees!$B$5:$B$15,MATCH(O1004,Fees!$A$5:$A$15,0))+INDEX(Fees!$C$5:$C$15,MATCH(O1004,Fees!$A$5:$A$15,0))),""))</f>
        <v/>
      </c>
      <c r="T1004" s="6" t="n"/>
      <c r="U1004" s="7">
        <f>IF(AND(N1004="Sold",Q1004&lt;&gt;""),Q1004-N(I1004)-N(R1004)-IF(T1004&lt;&gt;"",T1004,N(S1004)),"")</f>
        <v/>
      </c>
      <c r="V1004" s="8">
        <f>IF(AND(U1004&lt;&gt;"",N(Q1004)&gt;0),U1004/Q1004,"")</f>
        <v/>
      </c>
      <c r="W1004" s="9">
        <f>IF(AND(ISNUMBER(P1004),ISNUMBER(L1004)),P1004-L1004,"")</f>
        <v/>
      </c>
      <c r="X1004" s="4" t="n"/>
    </row>
  </sheetData>
  <autoFilter ref="A4:X1004"/>
  <conditionalFormatting sqref="U5:U1004">
    <cfRule type="expression" priority="1" dxfId="0">
      <formula>AND(ISNUMBER(U5),U5&lt;0)</formula>
    </cfRule>
  </conditionalFormatting>
  <dataValidations count="2">
    <dataValidation sqref="N5:N1004" showDropDown="0" showInputMessage="0" showErrorMessage="0" allowBlank="1" type="list">
      <formula1>"In stock,Listed,Sold,Returned,Donated"</formula1>
    </dataValidation>
    <dataValidation sqref="O5:O1004" showDropDown="0" showInputMessage="0" showErrorMessage="0" allowBlank="1" type="list">
      <formula1>=Fees!$A$5:$A$15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45"/>
  <sheetViews>
    <sheetView workbookViewId="0">
      <selection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</cols>
  <sheetData>
    <row r="1">
      <c r="A1" s="1" t="inlineStr">
        <is>
          <t>Summary</t>
        </is>
      </c>
    </row>
    <row r="2">
      <c r="A2" s="2" t="inlineStr">
        <is>
          <t>Everything here updates from the Inventory tab. Nothing to type except the year below.</t>
        </is>
      </c>
    </row>
    <row r="4">
      <c r="A4" s="10" t="inlineStr">
        <is>
          <t>Items in stock or listed</t>
        </is>
      </c>
      <c r="B4" s="11">
        <f>COUNTIFS(Inventory!$N$5:$N$1004,"In stock")+COUNTIFS(Inventory!$N$5:$N$1004,"Listed")</f>
        <v/>
      </c>
    </row>
    <row r="5">
      <c r="A5" s="10" t="inlineStr">
        <is>
          <t>Money tied up in unsold stock</t>
        </is>
      </c>
      <c r="B5" s="12">
        <f>SUMIFS(Inventory!$I$5:$I$1004,Inventory!$N$5:$N$1004,"In stock")+SUMIFS(Inventory!$I$5:$I$1004,Inventory!$N$5:$N$1004,"Listed")</f>
        <v/>
      </c>
    </row>
    <row r="6">
      <c r="A6" s="10" t="inlineStr">
        <is>
          <t>Items sold</t>
        </is>
      </c>
      <c r="B6" s="11">
        <f>COUNTIFS(Inventory!$N$5:$N$1004,"Sold")</f>
        <v/>
      </c>
    </row>
    <row r="7">
      <c r="A7" s="10" t="inlineStr">
        <is>
          <t>Sales</t>
        </is>
      </c>
      <c r="B7" s="12">
        <f>SUMIFS(Inventory!$Q$5:$Q$1004,Inventory!$N$5:$N$1004,"Sold")</f>
        <v/>
      </c>
    </row>
    <row r="8">
      <c r="A8" s="10" t="inlineStr">
        <is>
          <t>Net profit</t>
        </is>
      </c>
      <c r="B8" s="12">
        <f>SUM(Inventory!$U$5:$U$1004)</f>
        <v/>
      </c>
    </row>
    <row r="9">
      <c r="A9" s="10" t="inlineStr">
        <is>
          <t>Average profit per sale</t>
        </is>
      </c>
      <c r="B9" s="12">
        <f>IF(B6&gt;0,B8/B6,0)</f>
        <v/>
      </c>
    </row>
    <row r="10">
      <c r="A10" s="10" t="inlineStr">
        <is>
          <t>Profit margin</t>
        </is>
      </c>
      <c r="B10" s="13">
        <f>IF(B7&gt;0,B8/B7,0)</f>
        <v/>
      </c>
    </row>
    <row r="11">
      <c r="A11" s="10" t="inlineStr">
        <is>
          <t>Average days to sell</t>
        </is>
      </c>
      <c r="B11" s="11">
        <f>IFERROR(AVERAGE(Inventory!$W$5:$W$1004),0)</f>
        <v/>
      </c>
    </row>
    <row r="12">
      <c r="A12" s="10" t="inlineStr">
        <is>
          <t>Sell-through rate (sold / everything bought)</t>
        </is>
      </c>
      <c r="B12" s="13">
        <f>IF(COUNTA(Inventory!$B$5:$B$1004)&gt;0,B6/COUNTA(Inventory!$B$5:$B$1004),0)</f>
        <v/>
      </c>
    </row>
    <row r="15">
      <c r="A15" s="10" t="inlineStr">
        <is>
          <t>By marketplace</t>
        </is>
      </c>
    </row>
    <row r="16">
      <c r="A16" s="14" t="inlineStr">
        <is>
          <t>Marketplace</t>
        </is>
      </c>
      <c r="B16" s="14" t="inlineStr">
        <is>
          <t>Items sold</t>
        </is>
      </c>
      <c r="C16" s="14" t="inlineStr">
        <is>
          <t>Sales</t>
        </is>
      </c>
      <c r="D16" s="14" t="inlineStr">
        <is>
          <t>Fees</t>
        </is>
      </c>
      <c r="E16" s="14" t="inlineStr">
        <is>
          <t>Net profit</t>
        </is>
      </c>
      <c r="F16" s="14" t="inlineStr">
        <is>
          <t>Avg days to sell</t>
        </is>
      </c>
    </row>
    <row r="17">
      <c r="A17" s="15">
        <f>Fees!A5</f>
        <v/>
      </c>
      <c r="B17" s="11">
        <f>COUNTIFS(Inventory!$O$5:$O$1004,A17,Inventory!$N$5:$N$1004,"Sold")</f>
        <v/>
      </c>
      <c r="C17" s="12">
        <f>SUMIFS(Inventory!$Q$5:$Q$1004,Inventory!$O$5:$O$1004,A17,Inventory!$N$5:$N$1004,"Sold")</f>
        <v/>
      </c>
      <c r="D17" s="12">
        <f>C17-E17-SUMIFS(Inventory!$I$5:$I$1004,Inventory!$O$5:$O$1004,A17,Inventory!$N$5:$N$1004,"Sold")-SUMIFS(Inventory!$R$5:$R$1004,Inventory!$O$5:$O$1004,A17,Inventory!$N$5:$N$1004,"Sold")</f>
        <v/>
      </c>
      <c r="E17" s="12">
        <f>SUMIFS(Inventory!$U$5:$U$1004,Inventory!$O$5:$O$1004,A17)</f>
        <v/>
      </c>
      <c r="F17" s="11">
        <f>IFERROR(AVERAGEIFS(Inventory!$W$5:$W$1004,Inventory!$O$5:$O$1004,A17),"")</f>
        <v/>
      </c>
    </row>
    <row r="18">
      <c r="A18" s="15">
        <f>Fees!A6</f>
        <v/>
      </c>
      <c r="B18" s="11">
        <f>COUNTIFS(Inventory!$O$5:$O$1004,A18,Inventory!$N$5:$N$1004,"Sold")</f>
        <v/>
      </c>
      <c r="C18" s="12">
        <f>SUMIFS(Inventory!$Q$5:$Q$1004,Inventory!$O$5:$O$1004,A18,Inventory!$N$5:$N$1004,"Sold")</f>
        <v/>
      </c>
      <c r="D18" s="12">
        <f>C18-E18-SUMIFS(Inventory!$I$5:$I$1004,Inventory!$O$5:$O$1004,A18,Inventory!$N$5:$N$1004,"Sold")-SUMIFS(Inventory!$R$5:$R$1004,Inventory!$O$5:$O$1004,A18,Inventory!$N$5:$N$1004,"Sold")</f>
        <v/>
      </c>
      <c r="E18" s="12">
        <f>SUMIFS(Inventory!$U$5:$U$1004,Inventory!$O$5:$O$1004,A18)</f>
        <v/>
      </c>
      <c r="F18" s="11">
        <f>IFERROR(AVERAGEIFS(Inventory!$W$5:$W$1004,Inventory!$O$5:$O$1004,A18),"")</f>
        <v/>
      </c>
    </row>
    <row r="19">
      <c r="A19" s="15">
        <f>Fees!A7</f>
        <v/>
      </c>
      <c r="B19" s="11">
        <f>COUNTIFS(Inventory!$O$5:$O$1004,A19,Inventory!$N$5:$N$1004,"Sold")</f>
        <v/>
      </c>
      <c r="C19" s="12">
        <f>SUMIFS(Inventory!$Q$5:$Q$1004,Inventory!$O$5:$O$1004,A19,Inventory!$N$5:$N$1004,"Sold")</f>
        <v/>
      </c>
      <c r="D19" s="12">
        <f>C19-E19-SUMIFS(Inventory!$I$5:$I$1004,Inventory!$O$5:$O$1004,A19,Inventory!$N$5:$N$1004,"Sold")-SUMIFS(Inventory!$R$5:$R$1004,Inventory!$O$5:$O$1004,A19,Inventory!$N$5:$N$1004,"Sold")</f>
        <v/>
      </c>
      <c r="E19" s="12">
        <f>SUMIFS(Inventory!$U$5:$U$1004,Inventory!$O$5:$O$1004,A19)</f>
        <v/>
      </c>
      <c r="F19" s="11">
        <f>IFERROR(AVERAGEIFS(Inventory!$W$5:$W$1004,Inventory!$O$5:$O$1004,A19),"")</f>
        <v/>
      </c>
    </row>
    <row r="20">
      <c r="A20" s="15">
        <f>Fees!A8</f>
        <v/>
      </c>
      <c r="B20" s="11">
        <f>COUNTIFS(Inventory!$O$5:$O$1004,A20,Inventory!$N$5:$N$1004,"Sold")</f>
        <v/>
      </c>
      <c r="C20" s="12">
        <f>SUMIFS(Inventory!$Q$5:$Q$1004,Inventory!$O$5:$O$1004,A20,Inventory!$N$5:$N$1004,"Sold")</f>
        <v/>
      </c>
      <c r="D20" s="12">
        <f>C20-E20-SUMIFS(Inventory!$I$5:$I$1004,Inventory!$O$5:$O$1004,A20,Inventory!$N$5:$N$1004,"Sold")-SUMIFS(Inventory!$R$5:$R$1004,Inventory!$O$5:$O$1004,A20,Inventory!$N$5:$N$1004,"Sold")</f>
        <v/>
      </c>
      <c r="E20" s="12">
        <f>SUMIFS(Inventory!$U$5:$U$1004,Inventory!$O$5:$O$1004,A20)</f>
        <v/>
      </c>
      <c r="F20" s="11">
        <f>IFERROR(AVERAGEIFS(Inventory!$W$5:$W$1004,Inventory!$O$5:$O$1004,A20),"")</f>
        <v/>
      </c>
    </row>
    <row r="21">
      <c r="A21" s="15">
        <f>Fees!A9</f>
        <v/>
      </c>
      <c r="B21" s="11">
        <f>COUNTIFS(Inventory!$O$5:$O$1004,A21,Inventory!$N$5:$N$1004,"Sold")</f>
        <v/>
      </c>
      <c r="C21" s="12">
        <f>SUMIFS(Inventory!$Q$5:$Q$1004,Inventory!$O$5:$O$1004,A21,Inventory!$N$5:$N$1004,"Sold")</f>
        <v/>
      </c>
      <c r="D21" s="12">
        <f>C21-E21-SUMIFS(Inventory!$I$5:$I$1004,Inventory!$O$5:$O$1004,A21,Inventory!$N$5:$N$1004,"Sold")-SUMIFS(Inventory!$R$5:$R$1004,Inventory!$O$5:$O$1004,A21,Inventory!$N$5:$N$1004,"Sold")</f>
        <v/>
      </c>
      <c r="E21" s="12">
        <f>SUMIFS(Inventory!$U$5:$U$1004,Inventory!$O$5:$O$1004,A21)</f>
        <v/>
      </c>
      <c r="F21" s="11">
        <f>IFERROR(AVERAGEIFS(Inventory!$W$5:$W$1004,Inventory!$O$5:$O$1004,A21),"")</f>
        <v/>
      </c>
    </row>
    <row r="22">
      <c r="A22" s="15">
        <f>Fees!A10</f>
        <v/>
      </c>
      <c r="B22" s="11">
        <f>COUNTIFS(Inventory!$O$5:$O$1004,A22,Inventory!$N$5:$N$1004,"Sold")</f>
        <v/>
      </c>
      <c r="C22" s="12">
        <f>SUMIFS(Inventory!$Q$5:$Q$1004,Inventory!$O$5:$O$1004,A22,Inventory!$N$5:$N$1004,"Sold")</f>
        <v/>
      </c>
      <c r="D22" s="12">
        <f>C22-E22-SUMIFS(Inventory!$I$5:$I$1004,Inventory!$O$5:$O$1004,A22,Inventory!$N$5:$N$1004,"Sold")-SUMIFS(Inventory!$R$5:$R$1004,Inventory!$O$5:$O$1004,A22,Inventory!$N$5:$N$1004,"Sold")</f>
        <v/>
      </c>
      <c r="E22" s="12">
        <f>SUMIFS(Inventory!$U$5:$U$1004,Inventory!$O$5:$O$1004,A22)</f>
        <v/>
      </c>
      <c r="F22" s="11">
        <f>IFERROR(AVERAGEIFS(Inventory!$W$5:$W$1004,Inventory!$O$5:$O$1004,A22),"")</f>
        <v/>
      </c>
    </row>
    <row r="23">
      <c r="A23" s="15">
        <f>Fees!A11</f>
        <v/>
      </c>
      <c r="B23" s="11">
        <f>COUNTIFS(Inventory!$O$5:$O$1004,A23,Inventory!$N$5:$N$1004,"Sold")</f>
        <v/>
      </c>
      <c r="C23" s="12">
        <f>SUMIFS(Inventory!$Q$5:$Q$1004,Inventory!$O$5:$O$1004,A23,Inventory!$N$5:$N$1004,"Sold")</f>
        <v/>
      </c>
      <c r="D23" s="12">
        <f>C23-E23-SUMIFS(Inventory!$I$5:$I$1004,Inventory!$O$5:$O$1004,A23,Inventory!$N$5:$N$1004,"Sold")-SUMIFS(Inventory!$R$5:$R$1004,Inventory!$O$5:$O$1004,A23,Inventory!$N$5:$N$1004,"Sold")</f>
        <v/>
      </c>
      <c r="E23" s="12">
        <f>SUMIFS(Inventory!$U$5:$U$1004,Inventory!$O$5:$O$1004,A23)</f>
        <v/>
      </c>
      <c r="F23" s="11">
        <f>IFERROR(AVERAGEIFS(Inventory!$W$5:$W$1004,Inventory!$O$5:$O$1004,A23),"")</f>
        <v/>
      </c>
    </row>
    <row r="24">
      <c r="A24" s="15">
        <f>Fees!A12</f>
        <v/>
      </c>
      <c r="B24" s="11">
        <f>COUNTIFS(Inventory!$O$5:$O$1004,A24,Inventory!$N$5:$N$1004,"Sold")</f>
        <v/>
      </c>
      <c r="C24" s="12">
        <f>SUMIFS(Inventory!$Q$5:$Q$1004,Inventory!$O$5:$O$1004,A24,Inventory!$N$5:$N$1004,"Sold")</f>
        <v/>
      </c>
      <c r="D24" s="12">
        <f>C24-E24-SUMIFS(Inventory!$I$5:$I$1004,Inventory!$O$5:$O$1004,A24,Inventory!$N$5:$N$1004,"Sold")-SUMIFS(Inventory!$R$5:$R$1004,Inventory!$O$5:$O$1004,A24,Inventory!$N$5:$N$1004,"Sold")</f>
        <v/>
      </c>
      <c r="E24" s="12">
        <f>SUMIFS(Inventory!$U$5:$U$1004,Inventory!$O$5:$O$1004,A24)</f>
        <v/>
      </c>
      <c r="F24" s="11">
        <f>IFERROR(AVERAGEIFS(Inventory!$W$5:$W$1004,Inventory!$O$5:$O$1004,A24),"")</f>
        <v/>
      </c>
    </row>
    <row r="25">
      <c r="A25" s="15">
        <f>Fees!A13</f>
        <v/>
      </c>
      <c r="B25" s="11">
        <f>COUNTIFS(Inventory!$O$5:$O$1004,A25,Inventory!$N$5:$N$1004,"Sold")</f>
        <v/>
      </c>
      <c r="C25" s="12">
        <f>SUMIFS(Inventory!$Q$5:$Q$1004,Inventory!$O$5:$O$1004,A25,Inventory!$N$5:$N$1004,"Sold")</f>
        <v/>
      </c>
      <c r="D25" s="12">
        <f>C25-E25-SUMIFS(Inventory!$I$5:$I$1004,Inventory!$O$5:$O$1004,A25,Inventory!$N$5:$N$1004,"Sold")-SUMIFS(Inventory!$R$5:$R$1004,Inventory!$O$5:$O$1004,A25,Inventory!$N$5:$N$1004,"Sold")</f>
        <v/>
      </c>
      <c r="E25" s="12">
        <f>SUMIFS(Inventory!$U$5:$U$1004,Inventory!$O$5:$O$1004,A25)</f>
        <v/>
      </c>
      <c r="F25" s="11">
        <f>IFERROR(AVERAGEIFS(Inventory!$W$5:$W$1004,Inventory!$O$5:$O$1004,A25),"")</f>
        <v/>
      </c>
    </row>
    <row r="26">
      <c r="A26" s="15">
        <f>Fees!A14</f>
        <v/>
      </c>
      <c r="B26" s="11">
        <f>COUNTIFS(Inventory!$O$5:$O$1004,A26,Inventory!$N$5:$N$1004,"Sold")</f>
        <v/>
      </c>
      <c r="C26" s="12">
        <f>SUMIFS(Inventory!$Q$5:$Q$1004,Inventory!$O$5:$O$1004,A26,Inventory!$N$5:$N$1004,"Sold")</f>
        <v/>
      </c>
      <c r="D26" s="12">
        <f>C26-E26-SUMIFS(Inventory!$I$5:$I$1004,Inventory!$O$5:$O$1004,A26,Inventory!$N$5:$N$1004,"Sold")-SUMIFS(Inventory!$R$5:$R$1004,Inventory!$O$5:$O$1004,A26,Inventory!$N$5:$N$1004,"Sold")</f>
        <v/>
      </c>
      <c r="E26" s="12">
        <f>SUMIFS(Inventory!$U$5:$U$1004,Inventory!$O$5:$O$1004,A26)</f>
        <v/>
      </c>
      <c r="F26" s="11">
        <f>IFERROR(AVERAGEIFS(Inventory!$W$5:$W$1004,Inventory!$O$5:$O$1004,A26),"")</f>
        <v/>
      </c>
    </row>
    <row r="27">
      <c r="A27" s="15">
        <f>Fees!A15</f>
        <v/>
      </c>
      <c r="B27" s="11">
        <f>COUNTIFS(Inventory!$O$5:$O$1004,A27,Inventory!$N$5:$N$1004,"Sold")</f>
        <v/>
      </c>
      <c r="C27" s="12">
        <f>SUMIFS(Inventory!$Q$5:$Q$1004,Inventory!$O$5:$O$1004,A27,Inventory!$N$5:$N$1004,"Sold")</f>
        <v/>
      </c>
      <c r="D27" s="12">
        <f>C27-E27-SUMIFS(Inventory!$I$5:$I$1004,Inventory!$O$5:$O$1004,A27,Inventory!$N$5:$N$1004,"Sold")-SUMIFS(Inventory!$R$5:$R$1004,Inventory!$O$5:$O$1004,A27,Inventory!$N$5:$N$1004,"Sold")</f>
        <v/>
      </c>
      <c r="E27" s="12">
        <f>SUMIFS(Inventory!$U$5:$U$1004,Inventory!$O$5:$O$1004,A27)</f>
        <v/>
      </c>
      <c r="F27" s="11">
        <f>IFERROR(AVERAGEIFS(Inventory!$W$5:$W$1004,Inventory!$O$5:$O$1004,A27),"")</f>
        <v/>
      </c>
    </row>
    <row r="30">
      <c r="A30" s="10" t="inlineStr">
        <is>
          <t>By month</t>
        </is>
      </c>
    </row>
    <row r="31">
      <c r="A31" s="10" t="inlineStr">
        <is>
          <t>Year</t>
        </is>
      </c>
      <c r="B31" s="16" t="n">
        <v>2026</v>
      </c>
    </row>
    <row r="32">
      <c r="A32" s="14" t="inlineStr">
        <is>
          <t>Month</t>
        </is>
      </c>
      <c r="B32" s="14" t="inlineStr">
        <is>
          <t>Items sold</t>
        </is>
      </c>
      <c r="C32" s="14" t="inlineStr">
        <is>
          <t>Sales</t>
        </is>
      </c>
      <c r="D32" s="14" t="inlineStr">
        <is>
          <t>Net profit</t>
        </is>
      </c>
      <c r="E32" s="14" t="inlineStr">
        <is>
          <t>Spent on stock</t>
        </is>
      </c>
    </row>
    <row r="33">
      <c r="A33" s="15" t="inlineStr">
        <is>
          <t>January</t>
        </is>
      </c>
      <c r="B33" s="11">
        <f>COUNTIFS(Inventory!$P$5:$P$1004,"&gt;="&amp;DATE($B$31,1,1),Inventory!$P$5:$P$1004,"&lt;"&amp;DATE($B$31,2,1),Inventory!$N$5:$N$1004,"Sold")</f>
        <v/>
      </c>
      <c r="C33" s="12">
        <f>SUMIFS(Inventory!$Q$5:$Q$1004,Inventory!$P$5:$P$1004,"&gt;="&amp;DATE($B$31,1,1),Inventory!$P$5:$P$1004,"&lt;"&amp;DATE($B$31,2,1),Inventory!$N$5:$N$1004,"Sold")</f>
        <v/>
      </c>
      <c r="D33" s="12">
        <f>SUMIFS(Inventory!$U$5:$U$1004,Inventory!$P$5:$P$1004,"&gt;="&amp;DATE($B$31,1,1),Inventory!$P$5:$P$1004,"&lt;"&amp;DATE($B$31,2,1))</f>
        <v/>
      </c>
      <c r="E33" s="12">
        <f>SUMIFS(Inventory!$I$5:$I$1004,Inventory!$H$5:$H$1004,"&gt;="&amp;DATE($B$31,1,1),Inventory!$H$5:$H$1004,"&lt;"&amp;DATE($B$31,2,1))</f>
        <v/>
      </c>
    </row>
    <row r="34">
      <c r="A34" s="15" t="inlineStr">
        <is>
          <t>February</t>
        </is>
      </c>
      <c r="B34" s="11">
        <f>COUNTIFS(Inventory!$P$5:$P$1004,"&gt;="&amp;DATE($B$31,2,1),Inventory!$P$5:$P$1004,"&lt;"&amp;DATE($B$31,3,1),Inventory!$N$5:$N$1004,"Sold")</f>
        <v/>
      </c>
      <c r="C34" s="12">
        <f>SUMIFS(Inventory!$Q$5:$Q$1004,Inventory!$P$5:$P$1004,"&gt;="&amp;DATE($B$31,2,1),Inventory!$P$5:$P$1004,"&lt;"&amp;DATE($B$31,3,1),Inventory!$N$5:$N$1004,"Sold")</f>
        <v/>
      </c>
      <c r="D34" s="12">
        <f>SUMIFS(Inventory!$U$5:$U$1004,Inventory!$P$5:$P$1004,"&gt;="&amp;DATE($B$31,2,1),Inventory!$P$5:$P$1004,"&lt;"&amp;DATE($B$31,3,1))</f>
        <v/>
      </c>
      <c r="E34" s="12">
        <f>SUMIFS(Inventory!$I$5:$I$1004,Inventory!$H$5:$H$1004,"&gt;="&amp;DATE($B$31,2,1),Inventory!$H$5:$H$1004,"&lt;"&amp;DATE($B$31,3,1))</f>
        <v/>
      </c>
    </row>
    <row r="35">
      <c r="A35" s="15" t="inlineStr">
        <is>
          <t>March</t>
        </is>
      </c>
      <c r="B35" s="11">
        <f>COUNTIFS(Inventory!$P$5:$P$1004,"&gt;="&amp;DATE($B$31,3,1),Inventory!$P$5:$P$1004,"&lt;"&amp;DATE($B$31,4,1),Inventory!$N$5:$N$1004,"Sold")</f>
        <v/>
      </c>
      <c r="C35" s="12">
        <f>SUMIFS(Inventory!$Q$5:$Q$1004,Inventory!$P$5:$P$1004,"&gt;="&amp;DATE($B$31,3,1),Inventory!$P$5:$P$1004,"&lt;"&amp;DATE($B$31,4,1),Inventory!$N$5:$N$1004,"Sold")</f>
        <v/>
      </c>
      <c r="D35" s="12">
        <f>SUMIFS(Inventory!$U$5:$U$1004,Inventory!$P$5:$P$1004,"&gt;="&amp;DATE($B$31,3,1),Inventory!$P$5:$P$1004,"&lt;"&amp;DATE($B$31,4,1))</f>
        <v/>
      </c>
      <c r="E35" s="12">
        <f>SUMIFS(Inventory!$I$5:$I$1004,Inventory!$H$5:$H$1004,"&gt;="&amp;DATE($B$31,3,1),Inventory!$H$5:$H$1004,"&lt;"&amp;DATE($B$31,4,1))</f>
        <v/>
      </c>
    </row>
    <row r="36">
      <c r="A36" s="15" t="inlineStr">
        <is>
          <t>April</t>
        </is>
      </c>
      <c r="B36" s="11">
        <f>COUNTIFS(Inventory!$P$5:$P$1004,"&gt;="&amp;DATE($B$31,4,1),Inventory!$P$5:$P$1004,"&lt;"&amp;DATE($B$31,5,1),Inventory!$N$5:$N$1004,"Sold")</f>
        <v/>
      </c>
      <c r="C36" s="12">
        <f>SUMIFS(Inventory!$Q$5:$Q$1004,Inventory!$P$5:$P$1004,"&gt;="&amp;DATE($B$31,4,1),Inventory!$P$5:$P$1004,"&lt;"&amp;DATE($B$31,5,1),Inventory!$N$5:$N$1004,"Sold")</f>
        <v/>
      </c>
      <c r="D36" s="12">
        <f>SUMIFS(Inventory!$U$5:$U$1004,Inventory!$P$5:$P$1004,"&gt;="&amp;DATE($B$31,4,1),Inventory!$P$5:$P$1004,"&lt;"&amp;DATE($B$31,5,1))</f>
        <v/>
      </c>
      <c r="E36" s="12">
        <f>SUMIFS(Inventory!$I$5:$I$1004,Inventory!$H$5:$H$1004,"&gt;="&amp;DATE($B$31,4,1),Inventory!$H$5:$H$1004,"&lt;"&amp;DATE($B$31,5,1))</f>
        <v/>
      </c>
    </row>
    <row r="37">
      <c r="A37" s="15" t="inlineStr">
        <is>
          <t>May</t>
        </is>
      </c>
      <c r="B37" s="11">
        <f>COUNTIFS(Inventory!$P$5:$P$1004,"&gt;="&amp;DATE($B$31,5,1),Inventory!$P$5:$P$1004,"&lt;"&amp;DATE($B$31,6,1),Inventory!$N$5:$N$1004,"Sold")</f>
        <v/>
      </c>
      <c r="C37" s="12">
        <f>SUMIFS(Inventory!$Q$5:$Q$1004,Inventory!$P$5:$P$1004,"&gt;="&amp;DATE($B$31,5,1),Inventory!$P$5:$P$1004,"&lt;"&amp;DATE($B$31,6,1),Inventory!$N$5:$N$1004,"Sold")</f>
        <v/>
      </c>
      <c r="D37" s="12">
        <f>SUMIFS(Inventory!$U$5:$U$1004,Inventory!$P$5:$P$1004,"&gt;="&amp;DATE($B$31,5,1),Inventory!$P$5:$P$1004,"&lt;"&amp;DATE($B$31,6,1))</f>
        <v/>
      </c>
      <c r="E37" s="12">
        <f>SUMIFS(Inventory!$I$5:$I$1004,Inventory!$H$5:$H$1004,"&gt;="&amp;DATE($B$31,5,1),Inventory!$H$5:$H$1004,"&lt;"&amp;DATE($B$31,6,1))</f>
        <v/>
      </c>
    </row>
    <row r="38">
      <c r="A38" s="15" t="inlineStr">
        <is>
          <t>June</t>
        </is>
      </c>
      <c r="B38" s="11">
        <f>COUNTIFS(Inventory!$P$5:$P$1004,"&gt;="&amp;DATE($B$31,6,1),Inventory!$P$5:$P$1004,"&lt;"&amp;DATE($B$31,7,1),Inventory!$N$5:$N$1004,"Sold")</f>
        <v/>
      </c>
      <c r="C38" s="12">
        <f>SUMIFS(Inventory!$Q$5:$Q$1004,Inventory!$P$5:$P$1004,"&gt;="&amp;DATE($B$31,6,1),Inventory!$P$5:$P$1004,"&lt;"&amp;DATE($B$31,7,1),Inventory!$N$5:$N$1004,"Sold")</f>
        <v/>
      </c>
      <c r="D38" s="12">
        <f>SUMIFS(Inventory!$U$5:$U$1004,Inventory!$P$5:$P$1004,"&gt;="&amp;DATE($B$31,6,1),Inventory!$P$5:$P$1004,"&lt;"&amp;DATE($B$31,7,1))</f>
        <v/>
      </c>
      <c r="E38" s="12">
        <f>SUMIFS(Inventory!$I$5:$I$1004,Inventory!$H$5:$H$1004,"&gt;="&amp;DATE($B$31,6,1),Inventory!$H$5:$H$1004,"&lt;"&amp;DATE($B$31,7,1))</f>
        <v/>
      </c>
    </row>
    <row r="39">
      <c r="A39" s="15" t="inlineStr">
        <is>
          <t>July</t>
        </is>
      </c>
      <c r="B39" s="11">
        <f>COUNTIFS(Inventory!$P$5:$P$1004,"&gt;="&amp;DATE($B$31,7,1),Inventory!$P$5:$P$1004,"&lt;"&amp;DATE($B$31,8,1),Inventory!$N$5:$N$1004,"Sold")</f>
        <v/>
      </c>
      <c r="C39" s="12">
        <f>SUMIFS(Inventory!$Q$5:$Q$1004,Inventory!$P$5:$P$1004,"&gt;="&amp;DATE($B$31,7,1),Inventory!$P$5:$P$1004,"&lt;"&amp;DATE($B$31,8,1),Inventory!$N$5:$N$1004,"Sold")</f>
        <v/>
      </c>
      <c r="D39" s="12">
        <f>SUMIFS(Inventory!$U$5:$U$1004,Inventory!$P$5:$P$1004,"&gt;="&amp;DATE($B$31,7,1),Inventory!$P$5:$P$1004,"&lt;"&amp;DATE($B$31,8,1))</f>
        <v/>
      </c>
      <c r="E39" s="12">
        <f>SUMIFS(Inventory!$I$5:$I$1004,Inventory!$H$5:$H$1004,"&gt;="&amp;DATE($B$31,7,1),Inventory!$H$5:$H$1004,"&lt;"&amp;DATE($B$31,8,1))</f>
        <v/>
      </c>
    </row>
    <row r="40">
      <c r="A40" s="15" t="inlineStr">
        <is>
          <t>August</t>
        </is>
      </c>
      <c r="B40" s="11">
        <f>COUNTIFS(Inventory!$P$5:$P$1004,"&gt;="&amp;DATE($B$31,8,1),Inventory!$P$5:$P$1004,"&lt;"&amp;DATE($B$31,9,1),Inventory!$N$5:$N$1004,"Sold")</f>
        <v/>
      </c>
      <c r="C40" s="12">
        <f>SUMIFS(Inventory!$Q$5:$Q$1004,Inventory!$P$5:$P$1004,"&gt;="&amp;DATE($B$31,8,1),Inventory!$P$5:$P$1004,"&lt;"&amp;DATE($B$31,9,1),Inventory!$N$5:$N$1004,"Sold")</f>
        <v/>
      </c>
      <c r="D40" s="12">
        <f>SUMIFS(Inventory!$U$5:$U$1004,Inventory!$P$5:$P$1004,"&gt;="&amp;DATE($B$31,8,1),Inventory!$P$5:$P$1004,"&lt;"&amp;DATE($B$31,9,1))</f>
        <v/>
      </c>
      <c r="E40" s="12">
        <f>SUMIFS(Inventory!$I$5:$I$1004,Inventory!$H$5:$H$1004,"&gt;="&amp;DATE($B$31,8,1),Inventory!$H$5:$H$1004,"&lt;"&amp;DATE($B$31,9,1))</f>
        <v/>
      </c>
    </row>
    <row r="41">
      <c r="A41" s="15" t="inlineStr">
        <is>
          <t>September</t>
        </is>
      </c>
      <c r="B41" s="11">
        <f>COUNTIFS(Inventory!$P$5:$P$1004,"&gt;="&amp;DATE($B$31,9,1),Inventory!$P$5:$P$1004,"&lt;"&amp;DATE($B$31,10,1),Inventory!$N$5:$N$1004,"Sold")</f>
        <v/>
      </c>
      <c r="C41" s="12">
        <f>SUMIFS(Inventory!$Q$5:$Q$1004,Inventory!$P$5:$P$1004,"&gt;="&amp;DATE($B$31,9,1),Inventory!$P$5:$P$1004,"&lt;"&amp;DATE($B$31,10,1),Inventory!$N$5:$N$1004,"Sold")</f>
        <v/>
      </c>
      <c r="D41" s="12">
        <f>SUMIFS(Inventory!$U$5:$U$1004,Inventory!$P$5:$P$1004,"&gt;="&amp;DATE($B$31,9,1),Inventory!$P$5:$P$1004,"&lt;"&amp;DATE($B$31,10,1))</f>
        <v/>
      </c>
      <c r="E41" s="12">
        <f>SUMIFS(Inventory!$I$5:$I$1004,Inventory!$H$5:$H$1004,"&gt;="&amp;DATE($B$31,9,1),Inventory!$H$5:$H$1004,"&lt;"&amp;DATE($B$31,10,1))</f>
        <v/>
      </c>
    </row>
    <row r="42">
      <c r="A42" s="15" t="inlineStr">
        <is>
          <t>October</t>
        </is>
      </c>
      <c r="B42" s="11">
        <f>COUNTIFS(Inventory!$P$5:$P$1004,"&gt;="&amp;DATE($B$31,10,1),Inventory!$P$5:$P$1004,"&lt;"&amp;DATE($B$31,11,1),Inventory!$N$5:$N$1004,"Sold")</f>
        <v/>
      </c>
      <c r="C42" s="12">
        <f>SUMIFS(Inventory!$Q$5:$Q$1004,Inventory!$P$5:$P$1004,"&gt;="&amp;DATE($B$31,10,1),Inventory!$P$5:$P$1004,"&lt;"&amp;DATE($B$31,11,1),Inventory!$N$5:$N$1004,"Sold")</f>
        <v/>
      </c>
      <c r="D42" s="12">
        <f>SUMIFS(Inventory!$U$5:$U$1004,Inventory!$P$5:$P$1004,"&gt;="&amp;DATE($B$31,10,1),Inventory!$P$5:$P$1004,"&lt;"&amp;DATE($B$31,11,1))</f>
        <v/>
      </c>
      <c r="E42" s="12">
        <f>SUMIFS(Inventory!$I$5:$I$1004,Inventory!$H$5:$H$1004,"&gt;="&amp;DATE($B$31,10,1),Inventory!$H$5:$H$1004,"&lt;"&amp;DATE($B$31,11,1))</f>
        <v/>
      </c>
    </row>
    <row r="43">
      <c r="A43" s="15" t="inlineStr">
        <is>
          <t>November</t>
        </is>
      </c>
      <c r="B43" s="11">
        <f>COUNTIFS(Inventory!$P$5:$P$1004,"&gt;="&amp;DATE($B$31,11,1),Inventory!$P$5:$P$1004,"&lt;"&amp;DATE($B$31,12,1),Inventory!$N$5:$N$1004,"Sold")</f>
        <v/>
      </c>
      <c r="C43" s="12">
        <f>SUMIFS(Inventory!$Q$5:$Q$1004,Inventory!$P$5:$P$1004,"&gt;="&amp;DATE($B$31,11,1),Inventory!$P$5:$P$1004,"&lt;"&amp;DATE($B$31,12,1),Inventory!$N$5:$N$1004,"Sold")</f>
        <v/>
      </c>
      <c r="D43" s="12">
        <f>SUMIFS(Inventory!$U$5:$U$1004,Inventory!$P$5:$P$1004,"&gt;="&amp;DATE($B$31,11,1),Inventory!$P$5:$P$1004,"&lt;"&amp;DATE($B$31,12,1))</f>
        <v/>
      </c>
      <c r="E43" s="12">
        <f>SUMIFS(Inventory!$I$5:$I$1004,Inventory!$H$5:$H$1004,"&gt;="&amp;DATE($B$31,11,1),Inventory!$H$5:$H$1004,"&lt;"&amp;DATE($B$31,12,1))</f>
        <v/>
      </c>
    </row>
    <row r="44">
      <c r="A44" s="15" t="inlineStr">
        <is>
          <t>December</t>
        </is>
      </c>
      <c r="B44" s="11">
        <f>COUNTIFS(Inventory!$P$5:$P$1004,"&gt;="&amp;DATE($B$31,12,1),Inventory!$P$5:$P$1004,"&lt;"&amp;DATE($B$31+1,1,1),Inventory!$N$5:$N$1004,"Sold")</f>
        <v/>
      </c>
      <c r="C44" s="12">
        <f>SUMIFS(Inventory!$Q$5:$Q$1004,Inventory!$P$5:$P$1004,"&gt;="&amp;DATE($B$31,12,1),Inventory!$P$5:$P$1004,"&lt;"&amp;DATE($B$31+1,1,1),Inventory!$N$5:$N$1004,"Sold")</f>
        <v/>
      </c>
      <c r="D44" s="12">
        <f>SUMIFS(Inventory!$U$5:$U$1004,Inventory!$P$5:$P$1004,"&gt;="&amp;DATE($B$31,12,1),Inventory!$P$5:$P$1004,"&lt;"&amp;DATE($B$31+1,1,1))</f>
        <v/>
      </c>
      <c r="E44" s="12">
        <f>SUMIFS(Inventory!$I$5:$I$1004,Inventory!$H$5:$H$1004,"&gt;="&amp;DATE($B$31,12,1),Inventory!$H$5:$H$1004,"&lt;"&amp;DATE($B$31+1,1,1))</f>
        <v/>
      </c>
    </row>
    <row r="45">
      <c r="A45" s="10" t="inlineStr">
        <is>
          <t>Year total</t>
        </is>
      </c>
      <c r="B45" s="17">
        <f>SUM(B33:B44)</f>
        <v/>
      </c>
      <c r="C45" s="18">
        <f>SUM(C33:C44)</f>
        <v/>
      </c>
      <c r="D45" s="18">
        <f>SUM(D33:D44)</f>
        <v/>
      </c>
      <c r="E45" s="18">
        <f>SUM(E33:E44)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selection activeCell="A1" sqref="A1"/>
    </sheetView>
  </sheetViews>
  <sheetFormatPr baseColWidth="8" defaultRowHeight="15"/>
  <cols>
    <col width="22" customWidth="1" min="1" max="1"/>
    <col width="10" customWidth="1" min="2" max="2"/>
    <col width="12" customWidth="1" min="3" max="3"/>
    <col width="14" customWidth="1" min="4" max="4"/>
    <col width="12" customWidth="1" min="5" max="5"/>
    <col width="14" customWidth="1" min="6" max="6"/>
    <col width="70" customWidth="1" min="7" max="7"/>
  </cols>
  <sheetData>
    <row r="1">
      <c r="A1" s="1" t="inlineStr">
        <is>
          <t>Marketplace fees</t>
        </is>
      </c>
    </row>
    <row r="2">
      <c r="A2" s="2" t="inlineStr">
        <is>
          <t>Default US rates checked November 2026. Fees change, so edit the yellow cells to match your account. Estimates apply to the sold price only; some marketplaces also charge on the shipping the buyer pays.</t>
        </is>
      </c>
    </row>
    <row r="4" ht="30" customHeight="1">
      <c r="A4" s="3" t="inlineStr">
        <is>
          <t>Marketplace</t>
        </is>
      </c>
      <c r="B4" s="3" t="inlineStr">
        <is>
          <t>Fee rate</t>
        </is>
      </c>
      <c r="C4" s="3" t="inlineStr">
        <is>
          <t>Fixed fee per sale</t>
        </is>
      </c>
      <c r="D4" s="3" t="inlineStr">
        <is>
          <t>Lower tier: sales under</t>
        </is>
      </c>
      <c r="E4" s="3" t="inlineStr">
        <is>
          <t>Lower tier rate</t>
        </is>
      </c>
      <c r="F4" s="3" t="inlineStr">
        <is>
          <t>Lower tier fixed fee</t>
        </is>
      </c>
      <c r="G4" s="3" t="inlineStr">
        <is>
          <t>Notes</t>
        </is>
      </c>
    </row>
    <row r="5">
      <c r="A5" s="19" t="inlineStr">
        <is>
          <t>Poshmark</t>
        </is>
      </c>
      <c r="B5" s="20" t="n">
        <v>0.2</v>
      </c>
      <c r="C5" s="21" t="n">
        <v>0</v>
      </c>
      <c r="D5" s="21" t="n">
        <v>15</v>
      </c>
      <c r="E5" s="20" t="n">
        <v>0</v>
      </c>
      <c r="F5" s="21" t="n">
        <v>2.95</v>
      </c>
      <c r="G5" s="19" t="inlineStr">
        <is>
          <t>$2.95 flat under $15, 20% at $15 and up. Buyer pays the label.</t>
        </is>
      </c>
    </row>
    <row r="6">
      <c r="A6" s="19" t="inlineStr">
        <is>
          <t>Mercari</t>
        </is>
      </c>
      <c r="B6" s="20" t="n">
        <v>0.1</v>
      </c>
      <c r="C6" s="21" t="n">
        <v>0</v>
      </c>
      <c r="D6" s="21" t="n">
        <v>0</v>
      </c>
      <c r="E6" s="20" t="n">
        <v>0</v>
      </c>
      <c r="F6" s="21" t="n">
        <v>0</v>
      </c>
      <c r="G6" s="19" t="inlineStr">
        <is>
          <t>10% selling fee, no processing fee since January 2025.</t>
        </is>
      </c>
    </row>
    <row r="7">
      <c r="A7" s="19" t="inlineStr">
        <is>
          <t>Depop</t>
        </is>
      </c>
      <c r="B7" s="20" t="n">
        <v>0.033</v>
      </c>
      <c r="C7" s="21" t="n">
        <v>0.45</v>
      </c>
      <c r="D7" s="21" t="n">
        <v>0</v>
      </c>
      <c r="E7" s="20" t="n">
        <v>0</v>
      </c>
      <c r="F7" s="21" t="n">
        <v>0</v>
      </c>
      <c r="G7" s="19" t="inlineStr">
        <is>
          <t>US: no selling fee since July 2024; payment processing about 3.3% + $0.45. Boosted sales cost extra.</t>
        </is>
      </c>
    </row>
    <row r="8">
      <c r="A8" s="19" t="inlineStr">
        <is>
          <t>eBay</t>
        </is>
      </c>
      <c r="B8" s="20" t="n">
        <v>0.136</v>
      </c>
      <c r="C8" s="21" t="n">
        <v>0.4</v>
      </c>
      <c r="D8" s="21" t="n">
        <v>0</v>
      </c>
      <c r="E8" s="20" t="n">
        <v>0</v>
      </c>
      <c r="F8" s="21" t="n">
        <v>0</v>
      </c>
      <c r="G8" s="19" t="inlineStr">
        <is>
          <t>About 13.6% + $0.30 to $0.40 for most clothing. Rates vary by category; check yours.</t>
        </is>
      </c>
    </row>
    <row r="9">
      <c r="A9" s="19" t="inlineStr">
        <is>
          <t>Vinted</t>
        </is>
      </c>
      <c r="B9" s="20" t="n">
        <v>0</v>
      </c>
      <c r="C9" s="21" t="n">
        <v>0</v>
      </c>
      <c r="D9" s="21" t="n">
        <v>0</v>
      </c>
      <c r="E9" s="20" t="n">
        <v>0</v>
      </c>
      <c r="F9" s="21" t="n">
        <v>0</v>
      </c>
      <c r="G9" s="19" t="inlineStr">
        <is>
          <t>US: no seller fees. The buyer pays the Vinted fee.</t>
        </is>
      </c>
    </row>
    <row r="10">
      <c r="A10" s="19" t="inlineStr">
        <is>
          <t>Etsy</t>
        </is>
      </c>
      <c r="B10" s="20" t="n">
        <v>0.095</v>
      </c>
      <c r="C10" s="21" t="n">
        <v>0.45</v>
      </c>
      <c r="D10" s="21" t="n">
        <v>0</v>
      </c>
      <c r="E10" s="20" t="n">
        <v>0</v>
      </c>
      <c r="F10" s="21" t="n">
        <v>0</v>
      </c>
      <c r="G10" s="19" t="inlineStr">
        <is>
          <t>6.5% transaction + about 3% + $0.25 processing + $0.20 listing fee.</t>
        </is>
      </c>
    </row>
    <row r="11">
      <c r="A11" s="19" t="inlineStr">
        <is>
          <t>Grailed</t>
        </is>
      </c>
      <c r="B11" s="20" t="n">
        <v>0.125</v>
      </c>
      <c r="C11" s="21" t="n">
        <v>0.49</v>
      </c>
      <c r="D11" s="21" t="n">
        <v>120</v>
      </c>
      <c r="E11" s="20" t="n">
        <v>0.095</v>
      </c>
      <c r="F11" s="21" t="n">
        <v>0.49</v>
      </c>
      <c r="G11" s="19" t="inlineStr">
        <is>
          <t>6% under $120, 9% at $120 and up, plus about 3.5% + $0.49 processing.</t>
        </is>
      </c>
    </row>
    <row r="12">
      <c r="A12" s="19" t="inlineStr">
        <is>
          <t>Whatnot</t>
        </is>
      </c>
      <c r="B12" s="20" t="n">
        <v>0.109</v>
      </c>
      <c r="C12" s="21" t="n">
        <v>0.3</v>
      </c>
      <c r="D12" s="21" t="n">
        <v>0</v>
      </c>
      <c r="E12" s="20" t="n">
        <v>0</v>
      </c>
      <c r="F12" s="21" t="n">
        <v>0</v>
      </c>
      <c r="G12" s="19" t="inlineStr">
        <is>
          <t>8% commission + about 2.9% + $0.30 processing.</t>
        </is>
      </c>
    </row>
    <row r="13">
      <c r="A13" s="19" t="inlineStr">
        <is>
          <t>Facebook Marketplace</t>
        </is>
      </c>
      <c r="B13" s="20" t="n">
        <v>0</v>
      </c>
      <c r="C13" s="21" t="n">
        <v>0</v>
      </c>
      <c r="D13" s="21" t="n">
        <v>0</v>
      </c>
      <c r="E13" s="20" t="n">
        <v>0</v>
      </c>
      <c r="F13" s="21" t="n">
        <v>0</v>
      </c>
      <c r="G13" s="19" t="inlineStr">
        <is>
          <t>Local pickup is free. Enter the current rate for shipped sales.</t>
        </is>
      </c>
    </row>
    <row r="14">
      <c r="A14" s="19" t="inlineStr">
        <is>
          <t>Amazon</t>
        </is>
      </c>
      <c r="B14" s="20" t="n">
        <v>0</v>
      </c>
      <c r="C14" s="21" t="n">
        <v>0</v>
      </c>
      <c r="D14" s="21" t="n">
        <v>0</v>
      </c>
      <c r="E14" s="20" t="n">
        <v>0</v>
      </c>
      <c r="F14" s="21" t="n">
        <v>0</v>
      </c>
      <c r="G14" s="19" t="inlineStr">
        <is>
          <t>Referral fees vary by category. Enter your rate.</t>
        </is>
      </c>
    </row>
    <row r="15">
      <c r="A15" s="19" t="inlineStr">
        <is>
          <t>Other</t>
        </is>
      </c>
      <c r="B15" s="20" t="n">
        <v>0</v>
      </c>
      <c r="C15" s="21" t="n">
        <v>0</v>
      </c>
      <c r="D15" s="21" t="n">
        <v>0</v>
      </c>
      <c r="E15" s="20" t="n">
        <v>0</v>
      </c>
      <c r="F15" s="21" t="n">
        <v>0</v>
      </c>
      <c r="G15" s="19" t="inlineStr">
        <is>
          <t>Your own site, consignment, in person...</t>
        </is>
      </c>
    </row>
    <row r="17">
      <c r="A17" s="2" t="inlineStr">
        <is>
          <t>How the estimate works: if a lower tier is set and the sale is under it, the lower tier rate and fee apply; otherwise the main rate and fee.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2026-11-03T10:14:20Z</dcterms:created>
  <dcterms:modified xsi:type="dcterms:W3CDTF">2026-11-03T10:14:20Z</dcterms:modified>
</cp:coreProperties>
</file>